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paddy/Library/Mobile Documents/com~apple~CloudDocs/RENEW CULTURE/TGB EDITIONS/2024 GREEN BOOK/SUPPORT TOOLS/"/>
    </mc:Choice>
  </mc:AlternateContent>
  <xr:revisionPtr revIDLastSave="0" documentId="8_{E53628F8-8F09-EC41-A051-442B73A84ADC}" xr6:coauthVersionLast="47" xr6:coauthVersionMax="47" xr10:uidLastSave="{00000000-0000-0000-0000-000000000000}"/>
  <workbookProtection workbookAlgorithmName="SHA-512" workbookHashValue="yixrjnojwMY3cjJ6iBjxa3Vi1jvdgskgfMICSR5HshUIekPM0MtNK3BNVxpbtHODXM5Gbyujaiwj35UtZYypkg==" workbookSaltValue="UNrGy3isf017/zr4w6o4Xg==" workbookSpinCount="100000" lockStructure="1"/>
  <bookViews>
    <workbookView xWindow="0" yWindow="500" windowWidth="38400" windowHeight="20080" xr2:uid="{936CD7B8-B97A-7844-9E23-466CC0E72F3D}"/>
  </bookViews>
  <sheets>
    <sheet name="START HERE" sheetId="64" r:id="rId1"/>
    <sheet name="BASIC" sheetId="57" r:id="rId2"/>
    <sheet name="INTERMEDIATE" sheetId="58" r:id="rId3"/>
    <sheet name="ADVANCED" sheetId="59" r:id="rId4"/>
    <sheet name="1) Organisation" sheetId="44" r:id="rId5"/>
    <sheet name="2) Paper &amp; Digital" sheetId="47" r:id="rId6"/>
    <sheet name="3) Food, Drink, Retail" sheetId="46" r:id="rId7"/>
    <sheet name="4) Building Management" sheetId="48" r:id="rId8"/>
    <sheet name="Building energy calculator" sheetId="62" r:id="rId9"/>
    <sheet name="5) Waste" sheetId="49" r:id="rId10"/>
    <sheet name="6) Travel" sheetId="55" r:id="rId11"/>
    <sheet name="Travel calculator" sheetId="61" r:id="rId12"/>
    <sheet name="7) Contracts" sheetId="50" r:id="rId13"/>
    <sheet name="Emission factors and lists" sheetId="63" state="hidden" r:id="rId14"/>
  </sheets>
  <externalReferences>
    <externalReference r:id="rId15"/>
    <externalReference r:id="rId16"/>
    <externalReference r:id="rId17"/>
    <externalReference r:id="rId18"/>
    <externalReference r:id="rId19"/>
  </externalReferences>
  <definedNames>
    <definedName name="_ftn3" localSheetId="3">ADVANCED!#REF!</definedName>
    <definedName name="_ftn3" localSheetId="1">BASIC!#REF!</definedName>
    <definedName name="_ftn3" localSheetId="8">'Building energy calculator'!#REF!</definedName>
    <definedName name="_ftn3" localSheetId="2">INTERMEDIATE!#REF!</definedName>
    <definedName name="_ftn3" localSheetId="11">'Travel calculator'!#REF!</definedName>
    <definedName name="_ftnref1" localSheetId="3">ADVANCED!#REF!</definedName>
    <definedName name="_ftnref1" localSheetId="1">BASIC!#REF!</definedName>
    <definedName name="_ftnref1" localSheetId="8">'Building energy calculator'!#REF!</definedName>
    <definedName name="_ftnref1" localSheetId="2">INTERMEDIATE!#REF!</definedName>
    <definedName name="_ftnref1" localSheetId="11">'Travel calculator'!#REF!</definedName>
    <definedName name="_ftnref2" localSheetId="3">ADVANCED!#REF!</definedName>
    <definedName name="_ftnref2" localSheetId="1">BASIC!#REF!</definedName>
    <definedName name="_ftnref2" localSheetId="8">'Building energy calculator'!#REF!</definedName>
    <definedName name="_ftnref2" localSheetId="2">INTERMEDIATE!#REF!</definedName>
    <definedName name="_ftnref2" localSheetId="11">'Travel calculator'!#REF!</definedName>
    <definedName name="_ftnref3" localSheetId="3">ADVANCED!#REF!</definedName>
    <definedName name="_ftnref3" localSheetId="1">BASIC!#REF!</definedName>
    <definedName name="_ftnref3" localSheetId="8">'Building energy calculator'!#REF!</definedName>
    <definedName name="_ftnref3" localSheetId="2">INTERMEDIATE!#REF!</definedName>
    <definedName name="_ftnref3" localSheetId="11">'Travel calculator'!#REF!</definedName>
    <definedName name="_kostumier" localSheetId="13">'[1]START HERE'!$C$17</definedName>
    <definedName name="_kostumier" localSheetId="0">'START HERE'!#REF!</definedName>
    <definedName name="_kostumier" localSheetId="11">'[2]START HERE'!$C$17</definedName>
    <definedName name="_kostumier">'[1]START HERE'!$C$17</definedName>
    <definedName name="_producent" localSheetId="13">'[1]START HERE'!$C$11</definedName>
    <definedName name="_producent" localSheetId="0">'START HERE'!#REF!</definedName>
    <definedName name="_producent" localSheetId="11">'[2]START HERE'!$C$11</definedName>
    <definedName name="_producent">'[1]START HERE'!$C$11</definedName>
    <definedName name="_produktionsleder" localSheetId="13">'[1]START HERE'!$C$15</definedName>
    <definedName name="_produktionsleder" localSheetId="0">'START HERE'!#REF!</definedName>
    <definedName name="_produktionsleder" localSheetId="11">'[2]START HERE'!$C$15</definedName>
    <definedName name="_produktionsleder">'[1]START HERE'!$C$15</definedName>
    <definedName name="_Ref63266005" localSheetId="3">ADVANCED!#REF!</definedName>
    <definedName name="_Ref63266005" localSheetId="1">BASIC!#REF!</definedName>
    <definedName name="_Ref63266005" localSheetId="8">'Building energy calculator'!#REF!</definedName>
    <definedName name="_Ref63266005" localSheetId="2">INTERMEDIATE!#REF!</definedName>
    <definedName name="_Ref63266005" localSheetId="11">'Travel calculator'!#REF!</definedName>
    <definedName name="_sæson" localSheetId="13">'[1]START HERE'!$C$20</definedName>
    <definedName name="_sæson" localSheetId="0">'START HERE'!#REF!</definedName>
    <definedName name="_sæson" localSheetId="11">'[2]START HERE'!$C$20</definedName>
    <definedName name="_sæson">'[1]START HERE'!$C$20</definedName>
    <definedName name="_scenemester" localSheetId="13">'[1]START HERE'!$C$18</definedName>
    <definedName name="_scenemester" localSheetId="0">'START HERE'!#REF!</definedName>
    <definedName name="_scenemester" localSheetId="11">'[2]START HERE'!$C$18</definedName>
    <definedName name="_scenemester">'[1]START HERE'!$C$18</definedName>
    <definedName name="All" localSheetId="8">'[3]Emission factors and lists'!$Y$2:$Y$28</definedName>
    <definedName name="All" localSheetId="13">'Emission factors and lists'!#REF!</definedName>
    <definedName name="All" localSheetId="0">'[4]Emission factors and lists'!#REF!</definedName>
    <definedName name="All" localSheetId="11">'[5]Emission factors and lists'!#REF!</definedName>
    <definedName name="All">#REF!</definedName>
    <definedName name="Bike" localSheetId="8">'[3]Emission factors and lists'!$V$2:$V$4</definedName>
    <definedName name="Bike" localSheetId="13">'Emission factors and lists'!$U$3:$U$4</definedName>
    <definedName name="Bike">#REF!</definedName>
    <definedName name="Bus" localSheetId="8">'[3]Emission factors and lists'!$U$2:$U$3</definedName>
    <definedName name="Bus" localSheetId="13">'Emission factors and lists'!$U$5:$U$11</definedName>
    <definedName name="Bus">#REF!</definedName>
    <definedName name="Car" localSheetId="8">'[3]Emission factors and lists'!$R$2:$R$6</definedName>
    <definedName name="Car" localSheetId="13">'Emission factors and lists'!$U$6:$U$10</definedName>
    <definedName name="Car">#REF!</definedName>
    <definedName name="Costumedesigner" localSheetId="13">'[1]START HERE'!$C$14</definedName>
    <definedName name="Costumedesigner" localSheetId="0">'START HERE'!#REF!</definedName>
    <definedName name="Costumedesigner" localSheetId="11">'[2]START HERE'!$C$14</definedName>
    <definedName name="Costumedesigner">'[1]START HERE'!$C$14</definedName>
    <definedName name="Designer" localSheetId="13">'[1]START HERE'!$C$13</definedName>
    <definedName name="Designer" localSheetId="0">'START HERE'!#REF!</definedName>
    <definedName name="Designer" localSheetId="11">'[2]START HERE'!$C$13</definedName>
    <definedName name="Designer">'[1]START HERE'!$C$13</definedName>
    <definedName name="Director" localSheetId="13">'[1]START HERE'!$C$12</definedName>
    <definedName name="Director" localSheetId="0">'START HERE'!#REF!</definedName>
    <definedName name="Director" localSheetId="11">'[2]START HERE'!$C$12</definedName>
    <definedName name="Director">'[1]START HERE'!$C$12</definedName>
    <definedName name="Ferry" localSheetId="8">'[3]Emission factors and lists'!$X$2:$X$3</definedName>
    <definedName name="Ferry" localSheetId="13">'Emission factors and lists'!$U$18:$U$19</definedName>
    <definedName name="Ferry">#REF!</definedName>
    <definedName name="Forestillingsnummer" localSheetId="13">'[1]START HERE'!$C$7</definedName>
    <definedName name="Forestillingsnummer" localSheetId="0">'START HERE'!#REF!</definedName>
    <definedName name="Forestillingsnummer" localSheetId="11">'[2]START HERE'!$C$7</definedName>
    <definedName name="Forestillingsnummer">'[1]START HERE'!$C$7</definedName>
    <definedName name="Forestillingstitel" localSheetId="13">'[1]START HERE'!$C$8</definedName>
    <definedName name="Forestillingstitel" localSheetId="0">'START HERE'!#REF!</definedName>
    <definedName name="Forestillingstitel" localSheetId="11">'[2]START HERE'!$C$8</definedName>
    <definedName name="Forestillingstitel">'[1]START HERE'!$C$8</definedName>
    <definedName name="KUNSTART" localSheetId="13">'[1]START HERE'!$C$9</definedName>
    <definedName name="KUNSTART" localSheetId="0">'START HERE'!#REF!</definedName>
    <definedName name="KUNSTART" localSheetId="11">'[2]START HERE'!$C$9</definedName>
    <definedName name="KUNSTART">'[1]START HERE'!$C$9</definedName>
    <definedName name="Plane" localSheetId="8">'[3]Emission factors and lists'!$T$2:$T$7</definedName>
    <definedName name="Plane" localSheetId="13">'Emission factors and lists'!$U$12:$U$17</definedName>
    <definedName name="Plane">#REF!</definedName>
    <definedName name="_xlnm.Print_Area" localSheetId="3">ADVANCED!$B$4:$G$42</definedName>
    <definedName name="_xlnm.Print_Area" localSheetId="1">BASIC!$B$4:$G$42</definedName>
    <definedName name="_xlnm.Print_Area" localSheetId="8">'Building energy calculator'!#REF!</definedName>
    <definedName name="_xlnm.Print_Area" localSheetId="2">INTERMEDIATE!$B$4:$G$42</definedName>
    <definedName name="_xlnm.Print_Area" localSheetId="11">'Travel calculator'!#REF!</definedName>
    <definedName name="Producent">'START HERE'!#REF!</definedName>
    <definedName name="producer" localSheetId="13">'[1]START HERE'!$C$11</definedName>
    <definedName name="producer" localSheetId="0">'START HERE'!#REF!</definedName>
    <definedName name="producer" localSheetId="11">'[2]START HERE'!$C$11</definedName>
    <definedName name="producer">'[1]START HERE'!$C$11</definedName>
    <definedName name="Produktionsleder" localSheetId="13">'[1]START HERE'!$C$15</definedName>
    <definedName name="Produktionsleder" localSheetId="0">'START HERE'!#REF!</definedName>
    <definedName name="Produktionsleder" localSheetId="11">'[2]START HERE'!$C$15</definedName>
    <definedName name="Produktionsleder">'[1]START HERE'!$C$15</definedName>
    <definedName name="sæson" localSheetId="13">'[1]START HERE'!$C$20</definedName>
    <definedName name="sæson" localSheetId="0">'START HERE'!#REF!</definedName>
    <definedName name="sæson" localSheetId="11">'[2]START HERE'!$C$20</definedName>
    <definedName name="sæson">'[1]START HERE'!$C$20</definedName>
    <definedName name="Scenemester">'START HERE'!#REF!</definedName>
    <definedName name="TARGET" localSheetId="13">'[1]START HERE'!$C$22</definedName>
    <definedName name="TARGET" localSheetId="0">'START HERE'!#REF!</definedName>
    <definedName name="TARGET" localSheetId="11">'[2]START HERE'!$C$22</definedName>
    <definedName name="TARGET">'[1]START HERE'!$C$22</definedName>
    <definedName name="Taxi" localSheetId="8">'[3]Emission factors and lists'!$W$2</definedName>
    <definedName name="Taxi" localSheetId="13">'Emission factors and lists'!$U$21</definedName>
    <definedName name="Taxi">#REF!</definedName>
    <definedName name="Train" localSheetId="8">'[3]Emission factors and lists'!$Q$2:$Q$4</definedName>
    <definedName name="Train" localSheetId="13">'Emission factors and lists'!$U$22:$U$24</definedName>
    <definedName name="Train">#REF!</definedName>
    <definedName name="Van" localSheetId="8">'[3]Emission factors and lists'!$S$2:$S$6</definedName>
    <definedName name="Van" localSheetId="13">'Emission factors and lists'!$U$25:$U$28</definedName>
    <definedName name="Van">#REF!</definedName>
    <definedName name="Workshoplead" localSheetId="13">'[1]START HERE'!$C$16</definedName>
    <definedName name="Workshoplead" localSheetId="0">'START HERE'!#REF!</definedName>
    <definedName name="Workshoplead" localSheetId="11">'[2]START HERE'!$C$16</definedName>
    <definedName name="Workshoplead">'[1]START HERE'!$C$16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6" i="62" l="1"/>
  <c r="F27" i="62"/>
  <c r="F28" i="62"/>
  <c r="F29" i="62"/>
  <c r="F30" i="62"/>
  <c r="F31" i="62"/>
  <c r="F32" i="62"/>
  <c r="F33" i="62"/>
  <c r="F34" i="62"/>
  <c r="F35" i="62"/>
  <c r="F36" i="62"/>
  <c r="F25" i="62"/>
  <c r="F8" i="62" l="1"/>
  <c r="G8" i="62" s="1"/>
  <c r="F9" i="62"/>
  <c r="G9" i="62" s="1"/>
  <c r="F10" i="62"/>
  <c r="G10" i="62" s="1"/>
  <c r="F11" i="62"/>
  <c r="G11" i="62" s="1"/>
  <c r="F12" i="62"/>
  <c r="G12" i="62" s="1"/>
  <c r="F13" i="62"/>
  <c r="G13" i="62" s="1"/>
  <c r="F14" i="62"/>
  <c r="G14" i="62" s="1"/>
  <c r="F15" i="62"/>
  <c r="G15" i="62" s="1"/>
  <c r="F16" i="62"/>
  <c r="G16" i="62" s="1"/>
  <c r="F17" i="62"/>
  <c r="G17" i="62" s="1"/>
  <c r="F18" i="62"/>
  <c r="G18" i="62" s="1"/>
  <c r="F7" i="62"/>
  <c r="G7" i="62" s="1"/>
  <c r="F44" i="62"/>
  <c r="G44" i="62" s="1"/>
  <c r="F45" i="62"/>
  <c r="G45" i="62" s="1"/>
  <c r="J12" i="62" s="1"/>
  <c r="F46" i="62"/>
  <c r="G46" i="62" s="1"/>
  <c r="J13" i="62" s="1"/>
  <c r="F47" i="62"/>
  <c r="G47" i="62" s="1"/>
  <c r="J14" i="62" s="1"/>
  <c r="F48" i="62"/>
  <c r="G48" i="62" s="1"/>
  <c r="F49" i="62"/>
  <c r="G49" i="62" s="1"/>
  <c r="F50" i="62"/>
  <c r="G50" i="62" s="1"/>
  <c r="F51" i="62"/>
  <c r="G51" i="62" s="1"/>
  <c r="F52" i="62"/>
  <c r="G52" i="62" s="1"/>
  <c r="F53" i="62"/>
  <c r="G53" i="62" s="1"/>
  <c r="F54" i="62"/>
  <c r="G54" i="62" s="1"/>
  <c r="F43" i="62"/>
  <c r="G43" i="62" s="1"/>
  <c r="J39" i="61"/>
  <c r="K39" i="61" s="1"/>
  <c r="J40" i="61"/>
  <c r="K40" i="61" s="1"/>
  <c r="J41" i="61"/>
  <c r="K41" i="61" s="1"/>
  <c r="J42" i="61"/>
  <c r="K42" i="61" s="1"/>
  <c r="P41" i="61" s="1"/>
  <c r="J43" i="61"/>
  <c r="K43" i="61" s="1"/>
  <c r="J44" i="61"/>
  <c r="K44" i="61" s="1"/>
  <c r="J45" i="61"/>
  <c r="K45" i="61" s="1"/>
  <c r="J46" i="61"/>
  <c r="K46" i="61" s="1"/>
  <c r="J47" i="61"/>
  <c r="K47" i="61" s="1"/>
  <c r="J48" i="61"/>
  <c r="K48" i="61" s="1"/>
  <c r="J49" i="61"/>
  <c r="K49" i="61" s="1"/>
  <c r="J50" i="61"/>
  <c r="J51" i="61"/>
  <c r="K51" i="61" s="1"/>
  <c r="J52" i="61"/>
  <c r="K52" i="61" s="1"/>
  <c r="J53" i="61"/>
  <c r="K53" i="61" s="1"/>
  <c r="J54" i="61"/>
  <c r="K54" i="61" s="1"/>
  <c r="J55" i="61"/>
  <c r="J56" i="61"/>
  <c r="K56" i="61" s="1"/>
  <c r="J57" i="61"/>
  <c r="K57" i="61" s="1"/>
  <c r="J58" i="61"/>
  <c r="K58" i="61" s="1"/>
  <c r="J59" i="61"/>
  <c r="K59" i="61" s="1"/>
  <c r="J60" i="61"/>
  <c r="K60" i="61" s="1"/>
  <c r="P45" i="61" s="1"/>
  <c r="J38" i="61"/>
  <c r="K38" i="61" s="1"/>
  <c r="AC1113" i="63"/>
  <c r="AC1112" i="63"/>
  <c r="AC1111" i="63"/>
  <c r="AC1110" i="63"/>
  <c r="AC1109" i="63"/>
  <c r="AC1108" i="63"/>
  <c r="AC1107" i="63"/>
  <c r="AC1106" i="63"/>
  <c r="AC1105" i="63"/>
  <c r="AC1104" i="63"/>
  <c r="AC1103" i="63"/>
  <c r="AC1102" i="63"/>
  <c r="AC1101" i="63"/>
  <c r="AC1100" i="63"/>
  <c r="AC1099" i="63"/>
  <c r="AC1098" i="63"/>
  <c r="AC1097" i="63"/>
  <c r="AC1096" i="63"/>
  <c r="AC1095" i="63"/>
  <c r="AC1094" i="63"/>
  <c r="AC1093" i="63"/>
  <c r="AC1092" i="63"/>
  <c r="AC1091" i="63"/>
  <c r="AC1090" i="63"/>
  <c r="AC1089" i="63"/>
  <c r="AC1088" i="63"/>
  <c r="AC1087" i="63"/>
  <c r="AC1086" i="63"/>
  <c r="AC1085" i="63"/>
  <c r="AC1084" i="63"/>
  <c r="AC1083" i="63"/>
  <c r="AC1082" i="63"/>
  <c r="AC1081" i="63"/>
  <c r="AC1080" i="63"/>
  <c r="AC1079" i="63"/>
  <c r="AC1078" i="63"/>
  <c r="AC1077" i="63"/>
  <c r="AC1076" i="63"/>
  <c r="AC1075" i="63"/>
  <c r="AC1074" i="63"/>
  <c r="AC1073" i="63"/>
  <c r="AC1072" i="63"/>
  <c r="AC1071" i="63"/>
  <c r="AC1070" i="63"/>
  <c r="AC1069" i="63"/>
  <c r="AC1068" i="63"/>
  <c r="AC1067" i="63"/>
  <c r="AC1066" i="63"/>
  <c r="AC1065" i="63"/>
  <c r="AC1064" i="63"/>
  <c r="AC1063" i="63"/>
  <c r="AC1062" i="63"/>
  <c r="AC1061" i="63"/>
  <c r="AC1060" i="63"/>
  <c r="AC1059" i="63"/>
  <c r="AC1058" i="63"/>
  <c r="AC1057" i="63"/>
  <c r="AC1056" i="63"/>
  <c r="AC1055" i="63"/>
  <c r="AC1054" i="63"/>
  <c r="AC1053" i="63"/>
  <c r="AC1052" i="63"/>
  <c r="AC1051" i="63"/>
  <c r="AC1050" i="63"/>
  <c r="AC1049" i="63"/>
  <c r="AC1048" i="63"/>
  <c r="AC1047" i="63"/>
  <c r="AC1046" i="63"/>
  <c r="AC1045" i="63"/>
  <c r="AC1044" i="63"/>
  <c r="AC1043" i="63"/>
  <c r="AC1042" i="63"/>
  <c r="AC1041" i="63"/>
  <c r="AC1040" i="63"/>
  <c r="AC1039" i="63"/>
  <c r="AC1038" i="63"/>
  <c r="AC1037" i="63"/>
  <c r="AC1036" i="63"/>
  <c r="AC1035" i="63"/>
  <c r="AC1034" i="63"/>
  <c r="AC1033" i="63"/>
  <c r="AC1032" i="63"/>
  <c r="AC1031" i="63"/>
  <c r="AC1030" i="63"/>
  <c r="AC1029" i="63"/>
  <c r="AC1028" i="63"/>
  <c r="AC1027" i="63"/>
  <c r="AC1026" i="63"/>
  <c r="AC1025" i="63"/>
  <c r="AC1024" i="63"/>
  <c r="AC1023" i="63"/>
  <c r="AC1022" i="63"/>
  <c r="AC1021" i="63"/>
  <c r="AC1020" i="63"/>
  <c r="AC1019" i="63"/>
  <c r="AC1018" i="63"/>
  <c r="AC1017" i="63"/>
  <c r="AC1016" i="63"/>
  <c r="AC1015" i="63"/>
  <c r="AC1014" i="63"/>
  <c r="AC1013" i="63"/>
  <c r="AC1012" i="63"/>
  <c r="AC1011" i="63"/>
  <c r="AC1010" i="63"/>
  <c r="AC1009" i="63"/>
  <c r="AC1008" i="63"/>
  <c r="AC1007" i="63"/>
  <c r="AC1006" i="63"/>
  <c r="AC1005" i="63"/>
  <c r="AC1004" i="63"/>
  <c r="AC1003" i="63"/>
  <c r="AC1002" i="63"/>
  <c r="AC1001" i="63"/>
  <c r="AC1000" i="63"/>
  <c r="AC999" i="63"/>
  <c r="AC998" i="63"/>
  <c r="AC997" i="63"/>
  <c r="AC996" i="63"/>
  <c r="AC995" i="63"/>
  <c r="AC994" i="63"/>
  <c r="AC993" i="63"/>
  <c r="AC992" i="63"/>
  <c r="AC991" i="63"/>
  <c r="AC990" i="63"/>
  <c r="AC989" i="63"/>
  <c r="AC988" i="63"/>
  <c r="AC987" i="63"/>
  <c r="AC986" i="63"/>
  <c r="AC985" i="63"/>
  <c r="AC984" i="63"/>
  <c r="AC983" i="63"/>
  <c r="AC982" i="63"/>
  <c r="AC981" i="63"/>
  <c r="AC980" i="63"/>
  <c r="AC979" i="63"/>
  <c r="AC978" i="63"/>
  <c r="AC977" i="63"/>
  <c r="AC976" i="63"/>
  <c r="AC975" i="63"/>
  <c r="AC974" i="63"/>
  <c r="AC973" i="63"/>
  <c r="AC972" i="63"/>
  <c r="AC971" i="63"/>
  <c r="AC970" i="63"/>
  <c r="AC969" i="63"/>
  <c r="AC968" i="63"/>
  <c r="AC967" i="63"/>
  <c r="AC966" i="63"/>
  <c r="AC965" i="63"/>
  <c r="AC964" i="63"/>
  <c r="AC963" i="63"/>
  <c r="AC962" i="63"/>
  <c r="AC961" i="63"/>
  <c r="AC960" i="63"/>
  <c r="AC959" i="63"/>
  <c r="AC958" i="63"/>
  <c r="AC957" i="63"/>
  <c r="AC956" i="63"/>
  <c r="AC955" i="63"/>
  <c r="AC954" i="63"/>
  <c r="AC953" i="63"/>
  <c r="AC952" i="63"/>
  <c r="AC951" i="63"/>
  <c r="AC950" i="63"/>
  <c r="AC949" i="63"/>
  <c r="AC948" i="63"/>
  <c r="AC947" i="63"/>
  <c r="AC946" i="63"/>
  <c r="AC945" i="63"/>
  <c r="AC944" i="63"/>
  <c r="AC943" i="63"/>
  <c r="AC942" i="63"/>
  <c r="AC941" i="63"/>
  <c r="AC940" i="63"/>
  <c r="AC939" i="63"/>
  <c r="AC938" i="63"/>
  <c r="AC937" i="63"/>
  <c r="AC936" i="63"/>
  <c r="AC935" i="63"/>
  <c r="AC934" i="63"/>
  <c r="AC933" i="63"/>
  <c r="AC932" i="63"/>
  <c r="AC931" i="63"/>
  <c r="AC930" i="63"/>
  <c r="AC929" i="63"/>
  <c r="AC928" i="63"/>
  <c r="AC927" i="63"/>
  <c r="AC926" i="63"/>
  <c r="AC925" i="63"/>
  <c r="AC924" i="63"/>
  <c r="AC923" i="63"/>
  <c r="AC922" i="63"/>
  <c r="AC921" i="63"/>
  <c r="AC920" i="63"/>
  <c r="AC919" i="63"/>
  <c r="AC918" i="63"/>
  <c r="AC917" i="63"/>
  <c r="AC916" i="63"/>
  <c r="AC915" i="63"/>
  <c r="AC914" i="63"/>
  <c r="AC913" i="63"/>
  <c r="AC912" i="63"/>
  <c r="AC911" i="63"/>
  <c r="AC910" i="63"/>
  <c r="AC909" i="63"/>
  <c r="AC908" i="63"/>
  <c r="AC907" i="63"/>
  <c r="AC906" i="63"/>
  <c r="AC905" i="63"/>
  <c r="AC904" i="63"/>
  <c r="AC903" i="63"/>
  <c r="AC902" i="63"/>
  <c r="AC901" i="63"/>
  <c r="AC900" i="63"/>
  <c r="AC899" i="63"/>
  <c r="AC898" i="63"/>
  <c r="AC897" i="63"/>
  <c r="AC896" i="63"/>
  <c r="AC895" i="63"/>
  <c r="AC894" i="63"/>
  <c r="AC893" i="63"/>
  <c r="AC892" i="63"/>
  <c r="AC891" i="63"/>
  <c r="AC890" i="63"/>
  <c r="AC889" i="63"/>
  <c r="AC888" i="63"/>
  <c r="AC887" i="63"/>
  <c r="AC886" i="63"/>
  <c r="AC885" i="63"/>
  <c r="AC884" i="63"/>
  <c r="AC883" i="63"/>
  <c r="AC882" i="63"/>
  <c r="AC881" i="63"/>
  <c r="AC880" i="63"/>
  <c r="AC879" i="63"/>
  <c r="AC878" i="63"/>
  <c r="AC877" i="63"/>
  <c r="AC876" i="63"/>
  <c r="AC875" i="63"/>
  <c r="AC874" i="63"/>
  <c r="AC873" i="63"/>
  <c r="AC872" i="63"/>
  <c r="AC871" i="63"/>
  <c r="AC870" i="63"/>
  <c r="AC869" i="63"/>
  <c r="AC868" i="63"/>
  <c r="AC867" i="63"/>
  <c r="AC866" i="63"/>
  <c r="AC865" i="63"/>
  <c r="AC864" i="63"/>
  <c r="AC863" i="63"/>
  <c r="AC862" i="63"/>
  <c r="AC861" i="63"/>
  <c r="AC860" i="63"/>
  <c r="AC859" i="63"/>
  <c r="AC858" i="63"/>
  <c r="AC857" i="63"/>
  <c r="AC856" i="63"/>
  <c r="AC855" i="63"/>
  <c r="AC854" i="63"/>
  <c r="AC853" i="63"/>
  <c r="AC852" i="63"/>
  <c r="AC851" i="63"/>
  <c r="AC850" i="63"/>
  <c r="AC849" i="63"/>
  <c r="AC848" i="63"/>
  <c r="AC847" i="63"/>
  <c r="AC846" i="63"/>
  <c r="AC845" i="63"/>
  <c r="AC844" i="63"/>
  <c r="AC843" i="63"/>
  <c r="AC842" i="63"/>
  <c r="AC841" i="63"/>
  <c r="AC840" i="63"/>
  <c r="AC839" i="63"/>
  <c r="AC838" i="63"/>
  <c r="AC837" i="63"/>
  <c r="AC836" i="63"/>
  <c r="AC835" i="63"/>
  <c r="AC834" i="63"/>
  <c r="AC833" i="63"/>
  <c r="AC832" i="63"/>
  <c r="AC831" i="63"/>
  <c r="AC830" i="63"/>
  <c r="AC829" i="63"/>
  <c r="AC828" i="63"/>
  <c r="AC827" i="63"/>
  <c r="AC826" i="63"/>
  <c r="AC825" i="63"/>
  <c r="AC824" i="63"/>
  <c r="AC823" i="63"/>
  <c r="AC822" i="63"/>
  <c r="AC821" i="63"/>
  <c r="AC820" i="63"/>
  <c r="AC819" i="63"/>
  <c r="AC818" i="63"/>
  <c r="AC817" i="63"/>
  <c r="AC816" i="63"/>
  <c r="AC815" i="63"/>
  <c r="AC814" i="63"/>
  <c r="AC813" i="63"/>
  <c r="AC812" i="63"/>
  <c r="AC811" i="63"/>
  <c r="AC810" i="63"/>
  <c r="AC809" i="63"/>
  <c r="AC808" i="63"/>
  <c r="AC807" i="63"/>
  <c r="AC806" i="63"/>
  <c r="AC805" i="63"/>
  <c r="AC804" i="63"/>
  <c r="AC803" i="63"/>
  <c r="AC802" i="63"/>
  <c r="AC801" i="63"/>
  <c r="AC800" i="63"/>
  <c r="AC799" i="63"/>
  <c r="AC798" i="63"/>
  <c r="AC797" i="63"/>
  <c r="AC796" i="63"/>
  <c r="AC795" i="63"/>
  <c r="AC794" i="63"/>
  <c r="AC793" i="63"/>
  <c r="AC792" i="63"/>
  <c r="AC791" i="63"/>
  <c r="AC790" i="63"/>
  <c r="AC789" i="63"/>
  <c r="AC788" i="63"/>
  <c r="AC787" i="63"/>
  <c r="AC786" i="63"/>
  <c r="AC785" i="63"/>
  <c r="AC784" i="63"/>
  <c r="AC783" i="63"/>
  <c r="AC782" i="63"/>
  <c r="AC781" i="63"/>
  <c r="AC780" i="63"/>
  <c r="AC779" i="63"/>
  <c r="AC778" i="63"/>
  <c r="AC777" i="63"/>
  <c r="AC776" i="63"/>
  <c r="AC775" i="63"/>
  <c r="AC774" i="63"/>
  <c r="AC773" i="63"/>
  <c r="AC772" i="63"/>
  <c r="AC771" i="63"/>
  <c r="AC770" i="63"/>
  <c r="AC769" i="63"/>
  <c r="AC768" i="63"/>
  <c r="AC767" i="63"/>
  <c r="AC766" i="63"/>
  <c r="AC765" i="63"/>
  <c r="AC764" i="63"/>
  <c r="AC763" i="63"/>
  <c r="AC762" i="63"/>
  <c r="AC761" i="63"/>
  <c r="AC760" i="63"/>
  <c r="AC759" i="63"/>
  <c r="AC758" i="63"/>
  <c r="AC757" i="63"/>
  <c r="AC756" i="63"/>
  <c r="AC755" i="63"/>
  <c r="AC754" i="63"/>
  <c r="AC753" i="63"/>
  <c r="AC752" i="63"/>
  <c r="AC751" i="63"/>
  <c r="AC750" i="63"/>
  <c r="AC749" i="63"/>
  <c r="AC748" i="63"/>
  <c r="AC747" i="63"/>
  <c r="AC746" i="63"/>
  <c r="AC745" i="63"/>
  <c r="AC744" i="63"/>
  <c r="AC743" i="63"/>
  <c r="AC742" i="63"/>
  <c r="AC741" i="63"/>
  <c r="AC740" i="63"/>
  <c r="AC739" i="63"/>
  <c r="AC738" i="63"/>
  <c r="AC737" i="63"/>
  <c r="AC736" i="63"/>
  <c r="AC735" i="63"/>
  <c r="AC734" i="63"/>
  <c r="AC733" i="63"/>
  <c r="AC732" i="63"/>
  <c r="AC731" i="63"/>
  <c r="AC730" i="63"/>
  <c r="AC729" i="63"/>
  <c r="AC728" i="63"/>
  <c r="AC727" i="63"/>
  <c r="AC726" i="63"/>
  <c r="AC725" i="63"/>
  <c r="AC724" i="63"/>
  <c r="AC723" i="63"/>
  <c r="AC722" i="63"/>
  <c r="AC721" i="63"/>
  <c r="AC720" i="63"/>
  <c r="AC719" i="63"/>
  <c r="AC718" i="63"/>
  <c r="AC717" i="63"/>
  <c r="AC716" i="63"/>
  <c r="AC715" i="63"/>
  <c r="AC714" i="63"/>
  <c r="AC713" i="63"/>
  <c r="AC712" i="63"/>
  <c r="AC711" i="63"/>
  <c r="AC710" i="63"/>
  <c r="AC709" i="63"/>
  <c r="AC708" i="63"/>
  <c r="AC707" i="63"/>
  <c r="AC706" i="63"/>
  <c r="AC705" i="63"/>
  <c r="AC704" i="63"/>
  <c r="AC703" i="63"/>
  <c r="AC702" i="63"/>
  <c r="AC701" i="63"/>
  <c r="AC700" i="63"/>
  <c r="AC699" i="63"/>
  <c r="AC698" i="63"/>
  <c r="AC697" i="63"/>
  <c r="AC696" i="63"/>
  <c r="AC695" i="63"/>
  <c r="AC694" i="63"/>
  <c r="AC693" i="63"/>
  <c r="AC692" i="63"/>
  <c r="AC691" i="63"/>
  <c r="AC690" i="63"/>
  <c r="AC689" i="63"/>
  <c r="AC688" i="63"/>
  <c r="AC687" i="63"/>
  <c r="AC686" i="63"/>
  <c r="AC685" i="63"/>
  <c r="AC684" i="63"/>
  <c r="AC683" i="63"/>
  <c r="AC682" i="63"/>
  <c r="AC681" i="63"/>
  <c r="AC680" i="63"/>
  <c r="AC679" i="63"/>
  <c r="AC678" i="63"/>
  <c r="AC677" i="63"/>
  <c r="AC676" i="63"/>
  <c r="AC675" i="63"/>
  <c r="AC674" i="63"/>
  <c r="AC673" i="63"/>
  <c r="AC672" i="63"/>
  <c r="AC671" i="63"/>
  <c r="AC670" i="63"/>
  <c r="AC669" i="63"/>
  <c r="AC668" i="63"/>
  <c r="AC667" i="63"/>
  <c r="AC666" i="63"/>
  <c r="AC665" i="63"/>
  <c r="AC664" i="63"/>
  <c r="AC663" i="63"/>
  <c r="AC662" i="63"/>
  <c r="AC661" i="63"/>
  <c r="AC660" i="63"/>
  <c r="AC659" i="63"/>
  <c r="AC658" i="63"/>
  <c r="AC657" i="63"/>
  <c r="AC656" i="63"/>
  <c r="AC655" i="63"/>
  <c r="AC654" i="63"/>
  <c r="AC653" i="63"/>
  <c r="AC652" i="63"/>
  <c r="AC651" i="63"/>
  <c r="AC650" i="63"/>
  <c r="AC649" i="63"/>
  <c r="AC648" i="63"/>
  <c r="AC647" i="63"/>
  <c r="AC646" i="63"/>
  <c r="AC645" i="63"/>
  <c r="AC644" i="63"/>
  <c r="AC643" i="63"/>
  <c r="AC642" i="63"/>
  <c r="AC641" i="63"/>
  <c r="AC640" i="63"/>
  <c r="AC639" i="63"/>
  <c r="AC638" i="63"/>
  <c r="AC637" i="63"/>
  <c r="AC636" i="63"/>
  <c r="AC635" i="63"/>
  <c r="AC634" i="63"/>
  <c r="AC633" i="63"/>
  <c r="AC632" i="63"/>
  <c r="AC631" i="63"/>
  <c r="AC630" i="63"/>
  <c r="AC629" i="63"/>
  <c r="AC628" i="63"/>
  <c r="AC627" i="63"/>
  <c r="AC626" i="63"/>
  <c r="AC625" i="63"/>
  <c r="AC624" i="63"/>
  <c r="AC623" i="63"/>
  <c r="AC622" i="63"/>
  <c r="AC621" i="63"/>
  <c r="AC620" i="63"/>
  <c r="AC619" i="63"/>
  <c r="AC618" i="63"/>
  <c r="AC617" i="63"/>
  <c r="AC616" i="63"/>
  <c r="AC615" i="63"/>
  <c r="AC614" i="63"/>
  <c r="AC613" i="63"/>
  <c r="AC612" i="63"/>
  <c r="AC611" i="63"/>
  <c r="AC610" i="63"/>
  <c r="AC609" i="63"/>
  <c r="AC608" i="63"/>
  <c r="AC607" i="63"/>
  <c r="AC606" i="63"/>
  <c r="AC605" i="63"/>
  <c r="AC604" i="63"/>
  <c r="AC603" i="63"/>
  <c r="AC602" i="63"/>
  <c r="AC601" i="63"/>
  <c r="AC600" i="63"/>
  <c r="AC599" i="63"/>
  <c r="AC598" i="63"/>
  <c r="AC597" i="63"/>
  <c r="AC596" i="63"/>
  <c r="AC595" i="63"/>
  <c r="AC594" i="63"/>
  <c r="AC593" i="63"/>
  <c r="AC592" i="63"/>
  <c r="AC591" i="63"/>
  <c r="AC590" i="63"/>
  <c r="AC589" i="63"/>
  <c r="AC588" i="63"/>
  <c r="AC587" i="63"/>
  <c r="AC586" i="63"/>
  <c r="AC585" i="63"/>
  <c r="AC584" i="63"/>
  <c r="AC583" i="63"/>
  <c r="AC582" i="63"/>
  <c r="AC581" i="63"/>
  <c r="AC580" i="63"/>
  <c r="AC579" i="63"/>
  <c r="AC578" i="63"/>
  <c r="AC577" i="63"/>
  <c r="AC576" i="63"/>
  <c r="AC575" i="63"/>
  <c r="AC574" i="63"/>
  <c r="AC573" i="63"/>
  <c r="AC572" i="63"/>
  <c r="AC571" i="63"/>
  <c r="AC570" i="63"/>
  <c r="AC569" i="63"/>
  <c r="AC568" i="63"/>
  <c r="AC567" i="63"/>
  <c r="AC566" i="63"/>
  <c r="AC565" i="63"/>
  <c r="AC564" i="63"/>
  <c r="AC563" i="63"/>
  <c r="AC562" i="63"/>
  <c r="AC561" i="63"/>
  <c r="AC560" i="63"/>
  <c r="AC559" i="63"/>
  <c r="AC558" i="63"/>
  <c r="AC557" i="63"/>
  <c r="AC556" i="63"/>
  <c r="AC555" i="63"/>
  <c r="AC554" i="63"/>
  <c r="AC553" i="63"/>
  <c r="AC552" i="63"/>
  <c r="AC551" i="63"/>
  <c r="AC550" i="63"/>
  <c r="AC549" i="63"/>
  <c r="AC548" i="63"/>
  <c r="AC547" i="63"/>
  <c r="AC546" i="63"/>
  <c r="AC545" i="63"/>
  <c r="AC544" i="63"/>
  <c r="AC543" i="63"/>
  <c r="AC542" i="63"/>
  <c r="AC541" i="63"/>
  <c r="AC540" i="63"/>
  <c r="AC539" i="63"/>
  <c r="AC538" i="63"/>
  <c r="AC537" i="63"/>
  <c r="AC536" i="63"/>
  <c r="AC535" i="63"/>
  <c r="AC534" i="63"/>
  <c r="AC533" i="63"/>
  <c r="AC532" i="63"/>
  <c r="AC531" i="63"/>
  <c r="AC530" i="63"/>
  <c r="AC529" i="63"/>
  <c r="AC528" i="63"/>
  <c r="AC527" i="63"/>
  <c r="AC526" i="63"/>
  <c r="AC525" i="63"/>
  <c r="AC524" i="63"/>
  <c r="AC523" i="63"/>
  <c r="AC522" i="63"/>
  <c r="AC521" i="63"/>
  <c r="AC520" i="63"/>
  <c r="AC519" i="63"/>
  <c r="AC518" i="63"/>
  <c r="AC517" i="63"/>
  <c r="AC516" i="63"/>
  <c r="AC515" i="63"/>
  <c r="AC514" i="63"/>
  <c r="AC513" i="63"/>
  <c r="AC512" i="63"/>
  <c r="AC511" i="63"/>
  <c r="AC510" i="63"/>
  <c r="AC509" i="63"/>
  <c r="AC508" i="63"/>
  <c r="AC507" i="63"/>
  <c r="AC506" i="63"/>
  <c r="AC505" i="63"/>
  <c r="AC504" i="63"/>
  <c r="AC503" i="63"/>
  <c r="AC502" i="63"/>
  <c r="AC501" i="63"/>
  <c r="AC500" i="63"/>
  <c r="AC499" i="63"/>
  <c r="AC498" i="63"/>
  <c r="AC497" i="63"/>
  <c r="AC496" i="63"/>
  <c r="AC495" i="63"/>
  <c r="AC494" i="63"/>
  <c r="AC493" i="63"/>
  <c r="AC492" i="63"/>
  <c r="AC491" i="63"/>
  <c r="AC490" i="63"/>
  <c r="AC489" i="63"/>
  <c r="AC488" i="63"/>
  <c r="AC487" i="63"/>
  <c r="AC486" i="63"/>
  <c r="AC485" i="63"/>
  <c r="AC484" i="63"/>
  <c r="AC483" i="63"/>
  <c r="AC482" i="63"/>
  <c r="AC481" i="63"/>
  <c r="AC480" i="63"/>
  <c r="AC479" i="63"/>
  <c r="AC478" i="63"/>
  <c r="AC477" i="63"/>
  <c r="AC476" i="63"/>
  <c r="AC475" i="63"/>
  <c r="AC474" i="63"/>
  <c r="AC473" i="63"/>
  <c r="AC472" i="63"/>
  <c r="AC471" i="63"/>
  <c r="AC470" i="63"/>
  <c r="AC469" i="63"/>
  <c r="AC468" i="63"/>
  <c r="AC467" i="63"/>
  <c r="AC466" i="63"/>
  <c r="AC465" i="63"/>
  <c r="AC464" i="63"/>
  <c r="AC463" i="63"/>
  <c r="AC462" i="63"/>
  <c r="AC461" i="63"/>
  <c r="AC460" i="63"/>
  <c r="AC459" i="63"/>
  <c r="AC458" i="63"/>
  <c r="AC457" i="63"/>
  <c r="AC456" i="63"/>
  <c r="AC455" i="63"/>
  <c r="AC454" i="63"/>
  <c r="AC453" i="63"/>
  <c r="AC452" i="63"/>
  <c r="AC451" i="63"/>
  <c r="AC450" i="63"/>
  <c r="AC449" i="63"/>
  <c r="AC448" i="63"/>
  <c r="AC447" i="63"/>
  <c r="AC446" i="63"/>
  <c r="AC445" i="63"/>
  <c r="AC444" i="63"/>
  <c r="AC443" i="63"/>
  <c r="AC442" i="63"/>
  <c r="AC441" i="63"/>
  <c r="AC440" i="63"/>
  <c r="AC439" i="63"/>
  <c r="AC438" i="63"/>
  <c r="AC437" i="63"/>
  <c r="AC436" i="63"/>
  <c r="AC435" i="63"/>
  <c r="AC434" i="63"/>
  <c r="AC433" i="63"/>
  <c r="AC432" i="63"/>
  <c r="AC431" i="63"/>
  <c r="AC430" i="63"/>
  <c r="AC429" i="63"/>
  <c r="AC428" i="63"/>
  <c r="AC427" i="63"/>
  <c r="AC426" i="63"/>
  <c r="AC425" i="63"/>
  <c r="AC424" i="63"/>
  <c r="AC423" i="63"/>
  <c r="AC422" i="63"/>
  <c r="AC421" i="63"/>
  <c r="AC420" i="63"/>
  <c r="AC419" i="63"/>
  <c r="AC418" i="63"/>
  <c r="AC417" i="63"/>
  <c r="AC416" i="63"/>
  <c r="AC415" i="63"/>
  <c r="AC414" i="63"/>
  <c r="AC413" i="63"/>
  <c r="AC412" i="63"/>
  <c r="AC411" i="63"/>
  <c r="AC410" i="63"/>
  <c r="AC409" i="63"/>
  <c r="AC408" i="63"/>
  <c r="AC407" i="63"/>
  <c r="AC406" i="63"/>
  <c r="AC405" i="63"/>
  <c r="AC404" i="63"/>
  <c r="AC403" i="63"/>
  <c r="AC402" i="63"/>
  <c r="AC401" i="63"/>
  <c r="AC400" i="63"/>
  <c r="AC399" i="63"/>
  <c r="AC398" i="63"/>
  <c r="AC397" i="63"/>
  <c r="AC396" i="63"/>
  <c r="AC395" i="63"/>
  <c r="AC394" i="63"/>
  <c r="AC393" i="63"/>
  <c r="AC392" i="63"/>
  <c r="AC391" i="63"/>
  <c r="AC390" i="63"/>
  <c r="AC389" i="63"/>
  <c r="AC388" i="63"/>
  <c r="AC387" i="63"/>
  <c r="AC386" i="63"/>
  <c r="AC385" i="63"/>
  <c r="AC384" i="63"/>
  <c r="AC383" i="63"/>
  <c r="AC382" i="63"/>
  <c r="AC381" i="63"/>
  <c r="AC380" i="63"/>
  <c r="AC379" i="63"/>
  <c r="AC378" i="63"/>
  <c r="AC377" i="63"/>
  <c r="AC376" i="63"/>
  <c r="AC375" i="63"/>
  <c r="AC374" i="63"/>
  <c r="AC373" i="63"/>
  <c r="AC372" i="63"/>
  <c r="AC371" i="63"/>
  <c r="AC370" i="63"/>
  <c r="AC369" i="63"/>
  <c r="AC368" i="63"/>
  <c r="AC367" i="63"/>
  <c r="AC366" i="63"/>
  <c r="AC365" i="63"/>
  <c r="AC364" i="63"/>
  <c r="AC363" i="63"/>
  <c r="AC362" i="63"/>
  <c r="AC361" i="63"/>
  <c r="AC360" i="63"/>
  <c r="AC359" i="63"/>
  <c r="AC358" i="63"/>
  <c r="AC357" i="63"/>
  <c r="AC356" i="63"/>
  <c r="AC355" i="63"/>
  <c r="AC354" i="63"/>
  <c r="AC353" i="63"/>
  <c r="AC352" i="63"/>
  <c r="AC351" i="63"/>
  <c r="AC350" i="63"/>
  <c r="AC349" i="63"/>
  <c r="AC348" i="63"/>
  <c r="AC347" i="63"/>
  <c r="AC346" i="63"/>
  <c r="AC345" i="63"/>
  <c r="AC344" i="63"/>
  <c r="AC343" i="63"/>
  <c r="AC342" i="63"/>
  <c r="AC341" i="63"/>
  <c r="AC340" i="63"/>
  <c r="AC339" i="63"/>
  <c r="AC338" i="63"/>
  <c r="AC337" i="63"/>
  <c r="AC336" i="63"/>
  <c r="AC335" i="63"/>
  <c r="AC334" i="63"/>
  <c r="AC333" i="63"/>
  <c r="AC332" i="63"/>
  <c r="AC331" i="63"/>
  <c r="AC330" i="63"/>
  <c r="AC329" i="63"/>
  <c r="AC328" i="63"/>
  <c r="AC327" i="63"/>
  <c r="AC326" i="63"/>
  <c r="AC325" i="63"/>
  <c r="AC324" i="63"/>
  <c r="AC323" i="63"/>
  <c r="AC322" i="63"/>
  <c r="AC321" i="63"/>
  <c r="AC320" i="63"/>
  <c r="AC319" i="63"/>
  <c r="AC318" i="63"/>
  <c r="AC317" i="63"/>
  <c r="AC316" i="63"/>
  <c r="AC315" i="63"/>
  <c r="AC314" i="63"/>
  <c r="AC313" i="63"/>
  <c r="AC312" i="63"/>
  <c r="AC311" i="63"/>
  <c r="AC310" i="63"/>
  <c r="AC309" i="63"/>
  <c r="AC308" i="63"/>
  <c r="AC307" i="63"/>
  <c r="AC306" i="63"/>
  <c r="AC305" i="63"/>
  <c r="AC304" i="63"/>
  <c r="AC303" i="63"/>
  <c r="AC302" i="63"/>
  <c r="AC301" i="63"/>
  <c r="AC300" i="63"/>
  <c r="AC299" i="63"/>
  <c r="AC298" i="63"/>
  <c r="AC297" i="63"/>
  <c r="AC296" i="63"/>
  <c r="AC295" i="63"/>
  <c r="AC294" i="63"/>
  <c r="AC293" i="63"/>
  <c r="AC292" i="63"/>
  <c r="AC291" i="63"/>
  <c r="AC290" i="63"/>
  <c r="AC289" i="63"/>
  <c r="AC288" i="63"/>
  <c r="AC287" i="63"/>
  <c r="AC286" i="63"/>
  <c r="AC285" i="63"/>
  <c r="AC284" i="63"/>
  <c r="AC283" i="63"/>
  <c r="AC282" i="63"/>
  <c r="AC281" i="63"/>
  <c r="AC280" i="63"/>
  <c r="AC279" i="63"/>
  <c r="AC278" i="63"/>
  <c r="AC277" i="63"/>
  <c r="AC276" i="63"/>
  <c r="AC275" i="63"/>
  <c r="AC274" i="63"/>
  <c r="AC273" i="63"/>
  <c r="AC272" i="63"/>
  <c r="AC271" i="63"/>
  <c r="AC270" i="63"/>
  <c r="AC269" i="63"/>
  <c r="AC268" i="63"/>
  <c r="AC267" i="63"/>
  <c r="AC266" i="63"/>
  <c r="AC265" i="63"/>
  <c r="AC264" i="63"/>
  <c r="AC263" i="63"/>
  <c r="AC262" i="63"/>
  <c r="AC261" i="63"/>
  <c r="AC260" i="63"/>
  <c r="AC259" i="63"/>
  <c r="AC258" i="63"/>
  <c r="AC257" i="63"/>
  <c r="AC256" i="63"/>
  <c r="AC255" i="63"/>
  <c r="AC254" i="63"/>
  <c r="AC253" i="63"/>
  <c r="AC252" i="63"/>
  <c r="AC251" i="63"/>
  <c r="AC250" i="63"/>
  <c r="AC249" i="63"/>
  <c r="AC248" i="63"/>
  <c r="AC247" i="63"/>
  <c r="AC246" i="63"/>
  <c r="AC245" i="63"/>
  <c r="AC244" i="63"/>
  <c r="AC243" i="63"/>
  <c r="AC242" i="63"/>
  <c r="AC241" i="63"/>
  <c r="AC240" i="63"/>
  <c r="AC239" i="63"/>
  <c r="AC238" i="63"/>
  <c r="AC237" i="63"/>
  <c r="AC236" i="63"/>
  <c r="AC235" i="63"/>
  <c r="AC234" i="63"/>
  <c r="AC233" i="63"/>
  <c r="AC232" i="63"/>
  <c r="AC231" i="63"/>
  <c r="AC230" i="63"/>
  <c r="AC229" i="63"/>
  <c r="AC228" i="63"/>
  <c r="AC227" i="63"/>
  <c r="AC226" i="63"/>
  <c r="AC225" i="63"/>
  <c r="AC224" i="63"/>
  <c r="AC223" i="63"/>
  <c r="AC222" i="63"/>
  <c r="AC221" i="63"/>
  <c r="AC220" i="63"/>
  <c r="AC219" i="63"/>
  <c r="AC218" i="63"/>
  <c r="AC217" i="63"/>
  <c r="AC216" i="63"/>
  <c r="AC215" i="63"/>
  <c r="AC214" i="63"/>
  <c r="AC213" i="63"/>
  <c r="AC212" i="63"/>
  <c r="AC211" i="63"/>
  <c r="AC210" i="63"/>
  <c r="AC209" i="63"/>
  <c r="AC208" i="63"/>
  <c r="AC207" i="63"/>
  <c r="AC206" i="63"/>
  <c r="AC205" i="63"/>
  <c r="AC204" i="63"/>
  <c r="AC203" i="63"/>
  <c r="AC202" i="63"/>
  <c r="AC201" i="63"/>
  <c r="AC200" i="63"/>
  <c r="AC199" i="63"/>
  <c r="AC198" i="63"/>
  <c r="AC197" i="63"/>
  <c r="AC196" i="63"/>
  <c r="AC195" i="63"/>
  <c r="AC194" i="63"/>
  <c r="AC193" i="63"/>
  <c r="AC192" i="63"/>
  <c r="AC191" i="63"/>
  <c r="AC190" i="63"/>
  <c r="AC189" i="63"/>
  <c r="AC188" i="63"/>
  <c r="AC187" i="63"/>
  <c r="AC186" i="63"/>
  <c r="AC185" i="63"/>
  <c r="AC184" i="63"/>
  <c r="AC183" i="63"/>
  <c r="AC182" i="63"/>
  <c r="AC181" i="63"/>
  <c r="AC180" i="63"/>
  <c r="AC179" i="63"/>
  <c r="AC178" i="63"/>
  <c r="AC177" i="63"/>
  <c r="AC176" i="63"/>
  <c r="AC175" i="63"/>
  <c r="AC174" i="63"/>
  <c r="AC173" i="63"/>
  <c r="AC172" i="63"/>
  <c r="AC171" i="63"/>
  <c r="AC170" i="63"/>
  <c r="AC169" i="63"/>
  <c r="AC168" i="63"/>
  <c r="AC167" i="63"/>
  <c r="AC166" i="63"/>
  <c r="AC165" i="63"/>
  <c r="AC164" i="63"/>
  <c r="AC163" i="63"/>
  <c r="AC162" i="63"/>
  <c r="AC161" i="63"/>
  <c r="AC160" i="63"/>
  <c r="AC159" i="63"/>
  <c r="AC158" i="63"/>
  <c r="AC157" i="63"/>
  <c r="AC156" i="63"/>
  <c r="AC155" i="63"/>
  <c r="AC154" i="63"/>
  <c r="AC153" i="63"/>
  <c r="AC152" i="63"/>
  <c r="AC151" i="63"/>
  <c r="AC150" i="63"/>
  <c r="AC149" i="63"/>
  <c r="AC148" i="63"/>
  <c r="AC147" i="63"/>
  <c r="AC146" i="63"/>
  <c r="AC145" i="63"/>
  <c r="AC144" i="63"/>
  <c r="AC143" i="63"/>
  <c r="AC142" i="63"/>
  <c r="AC141" i="63"/>
  <c r="AC140" i="63"/>
  <c r="AC139" i="63"/>
  <c r="AC138" i="63"/>
  <c r="AC137" i="63"/>
  <c r="AC136" i="63"/>
  <c r="AC135" i="63"/>
  <c r="AC134" i="63"/>
  <c r="AC133" i="63"/>
  <c r="AC132" i="63"/>
  <c r="AC131" i="63"/>
  <c r="AC130" i="63"/>
  <c r="AC129" i="63"/>
  <c r="AC128" i="63"/>
  <c r="AC127" i="63"/>
  <c r="AC126" i="63"/>
  <c r="AC125" i="63"/>
  <c r="AC124" i="63"/>
  <c r="AC123" i="63"/>
  <c r="AC122" i="63"/>
  <c r="AC121" i="63"/>
  <c r="AC120" i="63"/>
  <c r="AC119" i="63"/>
  <c r="AC118" i="63"/>
  <c r="AC117" i="63"/>
  <c r="AC116" i="63"/>
  <c r="AC115" i="63"/>
  <c r="AC114" i="63"/>
  <c r="AC113" i="63"/>
  <c r="AC112" i="63"/>
  <c r="AC111" i="63"/>
  <c r="AC110" i="63"/>
  <c r="AC109" i="63"/>
  <c r="AC108" i="63"/>
  <c r="AC107" i="63"/>
  <c r="AC106" i="63"/>
  <c r="AC105" i="63"/>
  <c r="AC104" i="63"/>
  <c r="AC103" i="63"/>
  <c r="AC102" i="63"/>
  <c r="AC101" i="63"/>
  <c r="AC100" i="63"/>
  <c r="AC99" i="63"/>
  <c r="AC98" i="63"/>
  <c r="AC97" i="63"/>
  <c r="AC96" i="63"/>
  <c r="AC95" i="63"/>
  <c r="AC94" i="63"/>
  <c r="AC93" i="63"/>
  <c r="AC92" i="63"/>
  <c r="AC91" i="63"/>
  <c r="AC90" i="63"/>
  <c r="AC89" i="63"/>
  <c r="AC88" i="63"/>
  <c r="AC87" i="63"/>
  <c r="AC86" i="63"/>
  <c r="AC85" i="63"/>
  <c r="AC84" i="63"/>
  <c r="AC83" i="63"/>
  <c r="AC82" i="63"/>
  <c r="AC81" i="63"/>
  <c r="AC80" i="63"/>
  <c r="AC79" i="63"/>
  <c r="AC78" i="63"/>
  <c r="AC77" i="63"/>
  <c r="AC76" i="63"/>
  <c r="AC75" i="63"/>
  <c r="AC74" i="63"/>
  <c r="AC73" i="63"/>
  <c r="AC72" i="63"/>
  <c r="AC71" i="63"/>
  <c r="AC70" i="63"/>
  <c r="AC69" i="63"/>
  <c r="AC68" i="63"/>
  <c r="AC67" i="63"/>
  <c r="AC66" i="63"/>
  <c r="AC65" i="63"/>
  <c r="AC64" i="63"/>
  <c r="AC63" i="63"/>
  <c r="AC62" i="63"/>
  <c r="AC61" i="63"/>
  <c r="AC60" i="63"/>
  <c r="AC59" i="63"/>
  <c r="AC58" i="63"/>
  <c r="AC57" i="63"/>
  <c r="AC56" i="63"/>
  <c r="AC55" i="63"/>
  <c r="AC54" i="63"/>
  <c r="AC53" i="63"/>
  <c r="AC52" i="63"/>
  <c r="AC51" i="63"/>
  <c r="AC50" i="63"/>
  <c r="AC49" i="63"/>
  <c r="AC48" i="63"/>
  <c r="AC47" i="63"/>
  <c r="AC46" i="63"/>
  <c r="AC45" i="63"/>
  <c r="AC44" i="63"/>
  <c r="AC43" i="63"/>
  <c r="AC42" i="63"/>
  <c r="AC41" i="63"/>
  <c r="AC40" i="63"/>
  <c r="AC39" i="63"/>
  <c r="AC38" i="63"/>
  <c r="AC37" i="63"/>
  <c r="AC36" i="63"/>
  <c r="AC35" i="63"/>
  <c r="AC34" i="63"/>
  <c r="AC33" i="63"/>
  <c r="AC32" i="63"/>
  <c r="AC31" i="63"/>
  <c r="AC30" i="63"/>
  <c r="AC29" i="63"/>
  <c r="AC28" i="63"/>
  <c r="AC27" i="63"/>
  <c r="AC26" i="63"/>
  <c r="AC25" i="63"/>
  <c r="AC24" i="63"/>
  <c r="AC23" i="63"/>
  <c r="AC22" i="63"/>
  <c r="AC21" i="63"/>
  <c r="AC20" i="63"/>
  <c r="AC19" i="63"/>
  <c r="AC18" i="63"/>
  <c r="AC17" i="63"/>
  <c r="AC16" i="63"/>
  <c r="AC15" i="63"/>
  <c r="AC14" i="63"/>
  <c r="AC13" i="63"/>
  <c r="AC12" i="63"/>
  <c r="AC11" i="63"/>
  <c r="AC10" i="63"/>
  <c r="AC9" i="63"/>
  <c r="AC8" i="63"/>
  <c r="AC7" i="63"/>
  <c r="AC6" i="63"/>
  <c r="AC5" i="63"/>
  <c r="AC4" i="63"/>
  <c r="AC3" i="63"/>
  <c r="AC2" i="63"/>
  <c r="J9" i="61" s="1"/>
  <c r="G36" i="62"/>
  <c r="G35" i="62"/>
  <c r="G34" i="62"/>
  <c r="G33" i="62"/>
  <c r="G32" i="62"/>
  <c r="G31" i="62"/>
  <c r="G30" i="62"/>
  <c r="G29" i="62"/>
  <c r="G28" i="62"/>
  <c r="G27" i="62"/>
  <c r="G26" i="62"/>
  <c r="G25" i="62"/>
  <c r="K55" i="61"/>
  <c r="K50" i="61"/>
  <c r="P42" i="61"/>
  <c r="P40" i="61"/>
  <c r="E37" i="61"/>
  <c r="P15" i="61"/>
  <c r="P14" i="61"/>
  <c r="P12" i="61"/>
  <c r="F7" i="61"/>
  <c r="G42" i="59"/>
  <c r="G42" i="57"/>
  <c r="G42" i="58"/>
  <c r="G38" i="59"/>
  <c r="G38" i="57"/>
  <c r="G38" i="58"/>
  <c r="G36" i="59"/>
  <c r="G36" i="57"/>
  <c r="G36" i="58"/>
  <c r="G34" i="59"/>
  <c r="G34" i="57"/>
  <c r="G34" i="58"/>
  <c r="G30" i="59"/>
  <c r="G30" i="57"/>
  <c r="G30" i="58"/>
  <c r="G26" i="59"/>
  <c r="G26" i="57"/>
  <c r="G26" i="58"/>
  <c r="G24" i="59"/>
  <c r="G24" i="57"/>
  <c r="G24" i="58"/>
  <c r="G20" i="59"/>
  <c r="G20" i="57"/>
  <c r="G20" i="58"/>
  <c r="G18" i="59"/>
  <c r="G18" i="57"/>
  <c r="G18" i="58"/>
  <c r="G14" i="59"/>
  <c r="G14" i="57"/>
  <c r="G14" i="58"/>
  <c r="G12" i="59"/>
  <c r="G8" i="57"/>
  <c r="G12" i="57"/>
  <c r="G12" i="58"/>
  <c r="G8" i="59"/>
  <c r="G8" i="58"/>
  <c r="G6" i="59"/>
  <c r="G6" i="57"/>
  <c r="G6" i="58"/>
  <c r="J10" i="62" l="1"/>
  <c r="J24" i="61"/>
  <c r="J11" i="62"/>
  <c r="J15" i="62"/>
  <c r="J30" i="61"/>
  <c r="J22" i="61"/>
  <c r="J14" i="61"/>
  <c r="J16" i="61"/>
  <c r="J23" i="61"/>
  <c r="J29" i="61"/>
  <c r="J21" i="61"/>
  <c r="J13" i="61"/>
  <c r="J28" i="61"/>
  <c r="J20" i="61"/>
  <c r="J12" i="61"/>
  <c r="J27" i="61"/>
  <c r="J19" i="61"/>
  <c r="J11" i="61"/>
  <c r="J15" i="61"/>
  <c r="J26" i="61"/>
  <c r="J18" i="61"/>
  <c r="J10" i="61"/>
  <c r="J8" i="61"/>
  <c r="J25" i="61"/>
  <c r="J17" i="61"/>
  <c r="P44" i="61"/>
  <c r="P43" i="61"/>
  <c r="P39" i="61"/>
  <c r="K62" i="61"/>
  <c r="G38" i="62"/>
  <c r="J9" i="62" s="1"/>
  <c r="G20" i="62"/>
  <c r="J8" i="62" s="1"/>
  <c r="G56" i="62"/>
  <c r="J16" i="62" l="1"/>
  <c r="K23" i="61"/>
  <c r="K14" i="61"/>
  <c r="K30" i="61"/>
  <c r="K22" i="61"/>
  <c r="K17" i="61"/>
  <c r="K29" i="61"/>
  <c r="K21" i="61"/>
  <c r="K13" i="61"/>
  <c r="P13" i="61" s="1"/>
  <c r="K10" i="61"/>
  <c r="K8" i="61"/>
  <c r="K28" i="61"/>
  <c r="K20" i="61"/>
  <c r="K12" i="61"/>
  <c r="K27" i="61"/>
  <c r="K19" i="61"/>
  <c r="K16" i="61"/>
  <c r="K9" i="61"/>
  <c r="P17" i="61" s="1"/>
  <c r="K18" i="61"/>
  <c r="K26" i="61"/>
  <c r="K25" i="61"/>
  <c r="K15" i="61"/>
  <c r="K24" i="61"/>
  <c r="K11" i="61"/>
  <c r="P18" i="61" s="1"/>
  <c r="P11" i="61" l="1"/>
  <c r="P16" i="61"/>
  <c r="P9" i="61"/>
  <c r="P10" i="61"/>
  <c r="K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Belsey</author>
  </authors>
  <commentList>
    <comment ref="G7" authorId="0" shapeId="0" xr:uid="{17FE6EC8-35EC-4199-9BCC-4CC40F8F376F}">
      <text>
        <r>
          <rPr>
            <sz val="12"/>
            <color indexed="81"/>
            <rFont val="Tahoma"/>
            <family val="2"/>
          </rPr>
          <t>Use this column if the journey is being taken multiple times, if there are multiple passengers for bus, coach, ferry, plane, taxi or train, or if there are multiple vehicles doing the same journey for car or van.</t>
        </r>
      </text>
    </comment>
    <comment ref="F37" authorId="0" shapeId="0" xr:uid="{AB74D123-FA8D-40B6-96B0-BF01E9542898}">
      <text>
        <r>
          <rPr>
            <sz val="12"/>
            <color indexed="81"/>
            <rFont val="Tahoma"/>
            <family val="2"/>
          </rPr>
          <t>For vans and HGVs this is an optional field. Only provide if you have this information for a more accurate estimate.</t>
        </r>
      </text>
    </comment>
    <comment ref="G37" authorId="0" shapeId="0" xr:uid="{AA348869-F4C7-41E3-AE04-47A92B34C4D2}">
      <text>
        <r>
          <rPr>
            <sz val="12"/>
            <color indexed="81"/>
            <rFont val="Tahoma"/>
            <family val="2"/>
          </rPr>
          <t>Use this column if the journey is being taken multiple times or if there are multiple vehicles doing the same journey.</t>
        </r>
      </text>
    </comment>
  </commentList>
</comments>
</file>

<file path=xl/sharedStrings.xml><?xml version="1.0" encoding="utf-8"?>
<sst xmlns="http://schemas.openxmlformats.org/spreadsheetml/2006/main" count="7097" uniqueCount="604">
  <si>
    <t>Step 1</t>
  </si>
  <si>
    <t>Step 2</t>
  </si>
  <si>
    <t>Step 3</t>
  </si>
  <si>
    <t>Step 4</t>
  </si>
  <si>
    <t>Step 5</t>
  </si>
  <si>
    <t>Plan for a Sustainable Organisation</t>
  </si>
  <si>
    <t>Managing Paper and Digital</t>
  </si>
  <si>
    <t xml:space="preserve">Managing Buildings </t>
  </si>
  <si>
    <t xml:space="preserve">Managing Waste </t>
  </si>
  <si>
    <t>Step 6</t>
  </si>
  <si>
    <t xml:space="preserve">Managing Travel and Transport </t>
  </si>
  <si>
    <t>Step 7</t>
  </si>
  <si>
    <t>Contracts and Procurement</t>
  </si>
  <si>
    <t>Digital</t>
  </si>
  <si>
    <t>Management</t>
  </si>
  <si>
    <t>Communications</t>
  </si>
  <si>
    <t>Public catering</t>
  </si>
  <si>
    <t>Single-use plastics</t>
  </si>
  <si>
    <t>Waste</t>
  </si>
  <si>
    <t>Deliveries</t>
  </si>
  <si>
    <t>Contracts</t>
  </si>
  <si>
    <t>• Print on both sides of paper, where possible, and reduce margins / white space to reduce page numbers.</t>
  </si>
  <si>
    <t>Current practice</t>
  </si>
  <si>
    <t>General</t>
  </si>
  <si>
    <t>Food waste can be a particular concern for theatre venues. Generally, two types of food waste are produced: </t>
  </si>
  <si>
    <t>• Kitchen waste, which results from food spoiling, preparation and cooking</t>
  </si>
  <si>
    <t>• Plate waste, which relates to food leftovers</t>
  </si>
  <si>
    <t>Packaging</t>
  </si>
  <si>
    <t>To simplify the recycling process for staff and visitors:</t>
  </si>
  <si>
    <t>• Use sustainable packaging providers who used plant based or recycled content in their products</t>
  </si>
  <si>
    <t>Is someone responsible for capturing data (eg for building energy and travel)?</t>
  </si>
  <si>
    <t>Have you established a staff network to share ideas and news?</t>
  </si>
  <si>
    <t>Do you induct visitors and artists in your values and sustainability procedures?</t>
  </si>
  <si>
    <t>Do you regularly update the public on your sustainability progress?</t>
  </si>
  <si>
    <t>Marketing materials</t>
  </si>
  <si>
    <t>The public</t>
  </si>
  <si>
    <t>DONE?</t>
  </si>
  <si>
    <t xml:space="preserve">Your office </t>
  </si>
  <si>
    <t>Your website</t>
  </si>
  <si>
    <t>Best practice</t>
  </si>
  <si>
    <t>Drink</t>
  </si>
  <si>
    <t>• Change to e-tickets instead of printed tickets. </t>
  </si>
  <si>
    <t xml:space="preserve">• Make digital programmes available. Avoid large advance orders of programmes, to minimise wastage. </t>
  </si>
  <si>
    <t>• Make sure that all paper consumed is either recycled or FSC-certified. Wherever possible, print on ‘postconsumer recycled content’ paper (i.e. paper made from content which has been repeatedly recycled) or reused scrap paper. Set targets, for example for percentage of paper purchase that is recycled content / postconsumer content.</t>
  </si>
  <si>
    <t>Educate staff on best internet, email and social media practice:</t>
  </si>
  <si>
    <r>
      <t xml:space="preserve">• Regularly calculate your emissions using a website carbon tool. </t>
    </r>
    <r>
      <rPr>
        <i/>
        <sz val="11"/>
        <color theme="1"/>
        <rFont val="Calibri"/>
        <family val="2"/>
        <scheme val="minor"/>
      </rPr>
      <t>Use a tool such as https://www.websitecarbon.com/</t>
    </r>
  </si>
  <si>
    <t>• Continually review the impact of your website, changing hosting and design whenever necessary to reduce  emissions. Analyse the following: (a) how much content is on the website (in MB)? (b) how much data gets transferred when the web page opens? (c) how many times are the web pages viewed by its visitors over time?</t>
  </si>
  <si>
    <t xml:space="preserve">• Ask technical and digital providers for their environmental and energy reports and what they are doing to address their impacts. </t>
  </si>
  <si>
    <t>• Use a web provider that uses 100% renewable energy for its servers, instead of fossil fuel electricity.</t>
  </si>
  <si>
    <r>
      <t xml:space="preserve">• Reduce the size of content as much as possible, e.g. by compressing images and videos and deleting copies. </t>
    </r>
    <r>
      <rPr>
        <i/>
        <sz val="11"/>
        <color theme="1"/>
        <rFont val="Calibri"/>
        <family val="2"/>
        <scheme val="minor"/>
      </rPr>
      <t>The target threshold for the entire page of a normal business website should not need to be any larger than 1MB.</t>
    </r>
  </si>
  <si>
    <t>Food</t>
  </si>
  <si>
    <t>• Select only seasonal fruit and vegetables to reduce carbon emissions associated with transport and storage.</t>
  </si>
  <si>
    <t>• Perishable produce that has to be air-freighted is far less sustainable than produce that can be shipped. Audit your ingredients to determine what is air-freighted. Asparagus, green beans and berries are common examples of air-freighted goods. It is often hard to identify foods that have travelled by air, so a general rule is to avoid foods that have a very short shelf-life and have travelled a long way from their country of origin.</t>
  </si>
  <si>
    <r>
      <t xml:space="preserve">• Procure locally wherever possible. </t>
    </r>
    <r>
      <rPr>
        <i/>
        <sz val="11"/>
        <color theme="1"/>
        <rFont val="Calibri"/>
        <family val="2"/>
        <scheme val="minor"/>
      </rPr>
      <t>Note: The local butcher might not necessarily mean local meat. Ask where the animal is farmed.</t>
    </r>
  </si>
  <si>
    <t>• Reduce portion size to cut food waste.</t>
  </si>
  <si>
    <t>• Reduce choice on your menus to cut food waste.</t>
  </si>
  <si>
    <t xml:space="preserve">• Offer dairy-free milk alternatives to reduce dairy consumption. </t>
  </si>
  <si>
    <t>• Purchase coffee certified as sustainable and fairtrade (e.g.  'Rainforest Alliance' and 'Fairtrade' certification).</t>
  </si>
  <si>
    <t xml:space="preserve">• Install 'smart' beer dispense systems that keep lines at lower temperatures to reduce wastage, and need 90% less water for cleaning. </t>
  </si>
  <si>
    <t>• If your catering is by third-party contractors, agree a strategy and timeline for achieving Green Book standards.</t>
  </si>
  <si>
    <t>• Network your till and stock management systems to streamline supply and demand and limit waste.</t>
  </si>
  <si>
    <t>• Keep a record of deliveries and progressively reduce them by consolidating orders.</t>
  </si>
  <si>
    <t>• Digital menus are more environmentally friendly and can be changed more frequently to match seasonality than their printed counterparts. Only provide printed versions for those that request them.</t>
  </si>
  <si>
    <t>• When upgrading catering equipment, install induction hobs and low energy appliances.</t>
  </si>
  <si>
    <r>
      <t xml:space="preserve">• Avoid single-use containers by using reusable containers (e.g. glass, recycled aluminium or polycarbonate). Risk assessments may allow glass to be used in auditoriums (often at lower levels only). </t>
    </r>
    <r>
      <rPr>
        <i/>
        <sz val="11"/>
        <color theme="1"/>
        <rFont val="Calibri"/>
        <family val="2"/>
        <scheme val="minor"/>
      </rPr>
      <t>Recycled aluminium containers are usually considered to be the least bad single-use container. Recycled polycarbonate glasses are often popular, and can be 'branded' with the theatre's logo. A reusable glass should be capable of 1000-2000 washes.  See more information here: https:// theconversation.com/ranked-the-environmental-impact-of-five-different-soft-drink-containers-149642</t>
    </r>
  </si>
  <si>
    <r>
      <t xml:space="preserve">• Communicate at point of sale that cups are re-usable, to encourage their return. </t>
    </r>
    <r>
      <rPr>
        <i/>
        <sz val="11"/>
        <color theme="1"/>
        <rFont val="Calibri"/>
        <family val="2"/>
        <scheme val="minor"/>
      </rPr>
      <t xml:space="preserve">Deposits may be needed to ensure return. </t>
    </r>
  </si>
  <si>
    <t>• Offer a discount on bring-your-own coffee cups.</t>
  </si>
  <si>
    <r>
      <t xml:space="preserve">• Undertake an assessment of your building's sustainability. </t>
    </r>
    <r>
      <rPr>
        <i/>
        <sz val="11"/>
        <color theme="1"/>
        <rFont val="Calibri"/>
        <family val="2"/>
        <scheme val="minor"/>
      </rPr>
      <t>e.g. a UK 'DEC Certificate'.</t>
    </r>
  </si>
  <si>
    <t>• Carry out a Green Book survey of your building, using the Building Survey Tool (see 'Sustainable Operations').</t>
  </si>
  <si>
    <t>• Make sure you understand how the heating, cooling, ventilation and lighting are controlled in each space, and whether they are linked to other spaces.</t>
  </si>
  <si>
    <t>• Adjust timers to ensure spaces are only heated, cooled and ventilated when necessary.</t>
  </si>
  <si>
    <t>Most organisations can save 20-25% of their energy costs by better control of their heating, cooling, ventiltion and lighting systems, to make sure that spaces are only heated, cooled, ventilated or lit when they're occupied, and that all systems are switched off the rest of the time. Section 2 of the Theatre Green Book, 'Sustainable Buildings', provides guidance on how to upgrade controls.</t>
  </si>
  <si>
    <t>You need accurate knowledge of how and where you use energy in order to reduce it quickly and effectively.</t>
  </si>
  <si>
    <t xml:space="preserve">• Replace paper cloakroom tickets with reusable solutions such as numbered wristbands, pieces of wood, laminated tickets etcs. </t>
  </si>
  <si>
    <t>• Section one of the Theatre Green Book, 'Sustainable Productions' , provides guidance on reducing waste in productions and workshops.</t>
  </si>
  <si>
    <t>• Replace plastic bottled water with reusable alternatives. Remove cups from water fountains to encourage customers to bring reusable bottles. Include the option to buy reusable cups/bottles when purchasing tickets and/or sell them at the bar.</t>
  </si>
  <si>
    <t>Catering waste</t>
  </si>
  <si>
    <t>• Use dispensers for confectionary and dry snacks. Customers can either bring their own reusable containers or use containers provided by the theatre.  </t>
  </si>
  <si>
    <t>• Replace plastic packaging for sweets, nuts and other snacks with reusable alternatives such as glass jars, which can be returned to the theatre once the contents have been eaten. Alternatively, a premium can be added to the cost of snacks which would allow customers to keep the container.</t>
  </si>
  <si>
    <t>• Provide staff with ceramic plates and mugs, as well as reusable glasses and cutlery in staff kitchenettes to avoid their reliance on single use alternatives.</t>
  </si>
  <si>
    <t>• Site inductions should include information regarding waste and how waste is separated within the theatre. Emphasise waste awareness and education for visitors by clear and consistent signage.</t>
  </si>
  <si>
    <t>• Carry out an initial waste audit to identify the key items and materials being disposed of. A waste audit allows operators to analyse the waste generated in the organisation, indicating the types of waste materials being produced (e.g. paper, cardboard, metals), their quantities, and the levels of contamination of recyclable materials. </t>
  </si>
  <si>
    <t>To manage waste, you will need to work with the waste contractor.</t>
  </si>
  <si>
    <t>• Choose suppliers who offer take-back schemes, as well as a commitment to reducing packaging waste.  Reduce plastic packaging and use reusable or recyclable packaging where packaging cannot be avoided.</t>
  </si>
  <si>
    <t>• Use reusable crates to deliver food/drink and return them to the suppliers after unpacking deliveries.</t>
  </si>
  <si>
    <t>• Instead of single-use plastics, store wholesale food products in the back of house in metal / glass containers.</t>
  </si>
  <si>
    <t>• Choose pre-packed items with packaging that can be easily recycled. </t>
  </si>
  <si>
    <t>• Ensure products that are recyclable are easily recognisable as recyclable or non-recyclable, to reduce contamination of waste streams.</t>
  </si>
  <si>
    <t>• Use certified compostable packaging (e.g. vegware) for all disposable containers. This can be enhanced further by composting both food wastes and compostable packaging waste. However, confirm with your waste contractor whether they send organic waste to composting facilities. Otherwise collect this packaging as a separate waste stream and arrange for specialist collection.</t>
  </si>
  <si>
    <t>• Use refillable containers for cleaning products. These can be bought in bulk or provided and refilled by the cleaning contractor.</t>
  </si>
  <si>
    <t>Specialist waste</t>
  </si>
  <si>
    <t>Back of house</t>
  </si>
  <si>
    <t>Foyer and auditorium</t>
  </si>
  <si>
    <t>• Specialist hazardous waste generated from chemicals and crafting modelling equipment must be kept separate from all other waste (designated bins and storage areas) and handled with care. Do not mix hazardous waste with any other waste as it will contaminate the entire waste stream. Hire specialist contractors to collect and remove this waste for disposal or destruction.</t>
  </si>
  <si>
    <t>• At events, eliminate the need for table linens by investing in higher quality tables that are more durable. </t>
  </si>
  <si>
    <t>Visitors need to understand and support your waste policies.</t>
  </si>
  <si>
    <t xml:space="preserve">Have you minimised waste for your organisation and maximised recycling? </t>
  </si>
  <si>
    <t>Effective separation depends on good planning of waste collection.</t>
  </si>
  <si>
    <t>Waste management</t>
  </si>
  <si>
    <t>• Consider the entire lifecycle of the goods and services you buy, from manufacture to disposal when making decisions about what to buy. </t>
  </si>
  <si>
    <t>• Work with suppliers to improve environmental and socio-economic performance from the point of manufacture to final delivery and ultimate disposal of a product or service.</t>
  </si>
  <si>
    <t>Procurement</t>
  </si>
  <si>
    <t>• Identify key performance indicators or service levels within any new contracts. Try and negotiate these into existing contracts where possible. Actual performance and governance can be different from initial promises, so set up regular review meetings with key build in break clauses into new contracts and trigger them if suppliers don’t meet agreed targets. </t>
  </si>
  <si>
    <t>• Proper contract management requires time and effort on both side, so ensure that any terms built into a contract are relevant and proportionate to the contract.</t>
  </si>
  <si>
    <t>• Remember that treating your suppliers fairly and reasonably is also an element of sustainable procurement. Ensure that you are meeting your contract obligations too (such as ensuring invoices are paid on time).</t>
  </si>
  <si>
    <t>• Analyse your contracts to identify the contracts which are key to achieving your sustainability goals.</t>
  </si>
  <si>
    <r>
      <t xml:space="preserve">• Set procurement scoring criteria that include environmental sustainability. </t>
    </r>
    <r>
      <rPr>
        <i/>
        <sz val="11"/>
        <color theme="1"/>
        <rFont val="Calibri"/>
        <family val="2"/>
        <scheme val="minor"/>
      </rPr>
      <t>e.g. 'For all procurement over a value of £50,000, at least 10% of the scoring criteria will be linked to environmental or social considerations.'</t>
    </r>
  </si>
  <si>
    <r>
      <t xml:space="preserve">• Refer to general procurement standards where possible. </t>
    </r>
    <r>
      <rPr>
        <i/>
        <sz val="11"/>
        <color theme="1"/>
        <rFont val="Calibri"/>
        <family val="2"/>
        <scheme val="minor"/>
      </rPr>
      <t>e.g. 'Where applicable, we will utilise the U.K. Government Buying Standards for goods and services.'</t>
    </r>
  </si>
  <si>
    <t>• Support the regional economy by procuring products locally where possible.</t>
  </si>
  <si>
    <t>• Avoid goods shipped by air freight.</t>
  </si>
  <si>
    <t>• Draft a Supplier Code of Conduct detailing your minimum standards around sustainability, and append these to your standard terms, or advertise on your website.</t>
  </si>
  <si>
    <t>• Ensure all staff involved in procurement understand and use the sustainable procurement strategy and documents.</t>
  </si>
  <si>
    <t>• Develop a sustainable procurement strategy which includes goals and timelines, and a statement of your organisations' sustainability priorities. Where appropriate, it should include the requirements set out below.</t>
  </si>
  <si>
    <t>• Review options for leases or rentals before outright purchase.</t>
  </si>
  <si>
    <t>• Support the local economy: hold a ‘supplier day’ and invite local business, especially small or medium size businesses, to attend and hear about opportunities to supply the Theatre.</t>
  </si>
  <si>
    <t>Do you provide staff, artists and visitors with information on sustainable travel options?</t>
  </si>
  <si>
    <t>Do you collect information on audience travel?</t>
  </si>
  <si>
    <t xml:space="preserve">Travel Calculator </t>
  </si>
  <si>
    <t>INTERMEDIATE</t>
  </si>
  <si>
    <t>ADVANCED</t>
  </si>
  <si>
    <t>Step 1 : Plan for a Sustainable Organisation</t>
  </si>
  <si>
    <t>Step 2 : Managing Paper and Digital</t>
  </si>
  <si>
    <t>In each box, choose YES or NO</t>
  </si>
  <si>
    <t>Do you prioritise local suppliers (in all departments)?</t>
  </si>
  <si>
    <t>For more ideas on reducing impact, see https://getflywheel.com/layout/create-sustainable-websites-best-practices/</t>
  </si>
  <si>
    <t>Intermediate standard</t>
  </si>
  <si>
    <t>Advanced standard</t>
  </si>
  <si>
    <t>Paper &amp; printing</t>
  </si>
  <si>
    <t>Office &amp; rehearsals</t>
  </si>
  <si>
    <t>Staff and visitors</t>
  </si>
  <si>
    <t>Manage- ment</t>
  </si>
  <si>
    <t>Commun- ications</t>
  </si>
  <si>
    <t>Step 4 : Building Management</t>
  </si>
  <si>
    <t>Website carbon emissions relate to the number of visitors and the content they’re accessing. It’s particularly important that large organisations, with high numbers of website visitors, pay attention to their website emissions.</t>
  </si>
  <si>
    <r>
      <t xml:space="preserve">• Scripts: Make digital versions available (similar to e-books). </t>
    </r>
    <r>
      <rPr>
        <i/>
        <sz val="11"/>
        <color theme="1"/>
        <rFont val="Calibri"/>
        <family val="2"/>
        <scheme val="minor"/>
      </rPr>
      <t>You may still need to print out some scripts, but can avoid printing large numbers with each script change.</t>
    </r>
  </si>
  <si>
    <t xml:space="preserve">• Make digital cast sheets available, and minimise print-runs of printed cast sheets. </t>
  </si>
  <si>
    <t>• Delete emails that won’t be needed again and prevent them being stored unnecessarily.</t>
  </si>
  <si>
    <t>• Use phone instead of a laptop for quick Google searches, as it uses less energy.</t>
  </si>
  <si>
    <t>• Unsubscribe from email newsletters and mailing lists that are no longer needed.</t>
  </si>
  <si>
    <t>• Use Google Drive and Google Photos (or similar) for cloud storage.</t>
  </si>
  <si>
    <t>Do you obtain energy from a sustainable energy supplier, who obtains energy from renewable sources?</t>
  </si>
  <si>
    <t>Energy use</t>
  </si>
  <si>
    <t>• Establish procedures to make sure heating, cooling, ventilation and lighting are all switched off (manually, if necessary) when spaces are unoccupied.</t>
  </si>
  <si>
    <r>
      <t xml:space="preserve">• This section focuses on how to </t>
    </r>
    <r>
      <rPr>
        <b/>
        <i/>
        <sz val="12"/>
        <color rgb="FFFF0000"/>
        <rFont val="Calibri"/>
        <family val="2"/>
        <scheme val="minor"/>
      </rPr>
      <t>manage</t>
    </r>
    <r>
      <rPr>
        <i/>
        <sz val="12"/>
        <color rgb="FFFF0000"/>
        <rFont val="Calibri"/>
        <family val="2"/>
        <scheme val="minor"/>
      </rPr>
      <t xml:space="preserve"> buildings day-to-day, as sustainably as possible.</t>
    </r>
  </si>
  <si>
    <t>Audience</t>
  </si>
  <si>
    <t>Step 5 : Managing Waste</t>
  </si>
  <si>
    <t>Step 6 : Managing Travel and Transport</t>
  </si>
  <si>
    <t>Staff &amp; Visitors</t>
  </si>
  <si>
    <t>Step 7 : Managing Contracts and Procurement</t>
  </si>
  <si>
    <t>Use the 'Travel calculator'</t>
  </si>
  <si>
    <t>Cells fill in automatically</t>
  </si>
  <si>
    <t>Do you require contractors to demonstrate compliance with key performance indicators for sustainability?</t>
  </si>
  <si>
    <t>go to Worksheet 1</t>
  </si>
  <si>
    <t>go to Worksheet 2</t>
  </si>
  <si>
    <t>go to Worksheet 3</t>
  </si>
  <si>
    <t>go to Worksheet 4</t>
  </si>
  <si>
    <t>go to Worksheet 5</t>
  </si>
  <si>
    <t>go to Worksheet 6</t>
  </si>
  <si>
    <t>go to Worksheet 7</t>
  </si>
  <si>
    <r>
      <t>• All fish should be sustainable fished.</t>
    </r>
    <r>
      <rPr>
        <i/>
        <sz val="11"/>
        <color theme="1"/>
        <rFont val="Calibri"/>
        <family val="2"/>
        <scheme val="minor"/>
      </rPr>
      <t xml:space="preserve"> In the UK, MCS (Marine Conservation Society) gives ratings, and the Good Fish Guide can help with sustainable decisions: https://www.mcsuk.org/goodfishguide/</t>
    </r>
  </si>
  <si>
    <r>
      <t>• All meat used should be high welfare.</t>
    </r>
    <r>
      <rPr>
        <i/>
        <sz val="11"/>
        <color theme="1"/>
        <rFont val="Calibri"/>
        <family val="2"/>
        <scheme val="minor"/>
      </rPr>
      <t xml:space="preserve"> In the UK, use "red tractor" or RSPCA certification.</t>
    </r>
  </si>
  <si>
    <t xml:space="preserve">• Provide training to chefs OR work with your catering contractors to make your menu more plant-based. </t>
  </si>
  <si>
    <t>• Source ice-creams and bar snacks which are local and / or sustainable.</t>
  </si>
  <si>
    <t>• Appoint a staff member, or external adviser, to analyse energy use and suggest improvements.  Review and report on energy usage at the Green Committee meetings</t>
  </si>
  <si>
    <r>
      <t>• Ask new and existing suppliers for their sustainability policies, strategies and credentials. Share your organisation’s sustainability goals. </t>
    </r>
    <r>
      <rPr>
        <i/>
        <sz val="11"/>
        <color theme="1"/>
        <rFont val="Calibri"/>
        <family val="2"/>
        <scheme val="minor"/>
      </rPr>
      <t>SMEs often operate in a more sustainable way than larger companies (shorter supply chains, lower energy and transport usage, etc.), but they may not be used to talking about their operations in these terms.</t>
    </r>
  </si>
  <si>
    <t xml:space="preserve"> </t>
  </si>
  <si>
    <t>• If you have a 'Building Management System' (BMS), ensure you are gathering accurate and comprehensive data on energy use, with linked software to analyse energy use. Seek professional support if needed.</t>
  </si>
  <si>
    <t>• If you have a 'Building Management System' (BMS), adjust settings and train staff, so as to maximise its impact in managing energy. Seek professional support if needed.</t>
  </si>
  <si>
    <t>• At events, reduce food choices to a predetermined set menu for meals and canapés. Attendees can select their meal choices before the event to reduce waste. Guests can provide an upfront donation to reduce no-shows and consequent food waste.</t>
  </si>
  <si>
    <r>
      <t xml:space="preserve">• Install water fountains. Provide jugs and glasses, not bottled water, for meetings. </t>
    </r>
    <r>
      <rPr>
        <i/>
        <sz val="11"/>
        <color theme="1"/>
        <rFont val="Calibri"/>
        <family val="2"/>
        <scheme val="minor"/>
      </rPr>
      <t xml:space="preserve">Encourage  audiences to bring their own water bottles, or sell branded bottles. </t>
    </r>
  </si>
  <si>
    <t>• Recycle old equipment through specialist or local authority collection if they cannot be returned to the supplier.</t>
  </si>
  <si>
    <t xml:space="preserve">Building Energy Calculator </t>
  </si>
  <si>
    <t>Electricity</t>
  </si>
  <si>
    <t>Natural gas</t>
  </si>
  <si>
    <t>Paper &amp; Printing suggestions</t>
  </si>
  <si>
    <t>Digital suggestions</t>
  </si>
  <si>
    <t>Have you trained staff and visitors in sustainable behaviour `(e.g. switching off lights, heating and cooling, and closing doors)?</t>
  </si>
  <si>
    <t>Energy controls</t>
  </si>
  <si>
    <t>Have you set timers and thermostats to minimise energy use?</t>
  </si>
  <si>
    <t>Do you record energy use at least every 3 months?</t>
  </si>
  <si>
    <t xml:space="preserve">Do you know where your meters and sub-meters are? </t>
  </si>
  <si>
    <t>Building management suggestions</t>
  </si>
  <si>
    <t>Waste suggestions</t>
  </si>
  <si>
    <t>Business travel</t>
  </si>
  <si>
    <t>Contracts and procurement suggestions</t>
  </si>
  <si>
    <t>• Delete previous drafts of large documents such as movies, photos, and reports.</t>
  </si>
  <si>
    <t>Have you prepared a sustainability plan for paper and printing, using the suggestions listed below (where relevant)?</t>
  </si>
  <si>
    <t>Have you prepared a sustainability plan for digital, using the suggestions listed below (where relevant)?</t>
  </si>
  <si>
    <t>Are you sharing what you have learned with other organisations through speaking at events, case studies, and peer to peer learning?</t>
  </si>
  <si>
    <t>Have you set a timescale for reaching Intermediate Theatre Green Book stage?</t>
  </si>
  <si>
    <t>Has 25% of your staff received climate literacy training?</t>
  </si>
  <si>
    <t>Has 75% of your staff received climate literacy training?</t>
  </si>
  <si>
    <t>Have you begun to implement the plan, achieving progress in each area?</t>
  </si>
  <si>
    <t>Have you done all you can to get an accurate picture of where you use energy in each part of the building (e.g. by installing sub-meters)?</t>
  </si>
  <si>
    <t>Have you reduced the carbon impact of your business travel, year on year?</t>
  </si>
  <si>
    <t>Have you reduced the carbon impact of deliveries, year on year?</t>
  </si>
  <si>
    <t>Do you  incentivise sustainable audience travel?</t>
  </si>
  <si>
    <t>Have you set a timescale for reaching Advanced Theatre Green Book stage?</t>
  </si>
  <si>
    <t>Have you fully implemented the plan?</t>
  </si>
  <si>
    <t>Do you have a Sustainable Travel Plan, including a requirement to avoid air travel for journeys up to a specified distance?</t>
  </si>
  <si>
    <t>Note</t>
  </si>
  <si>
    <t>• Significant new materials in productions (steel, aluminium, timber)</t>
  </si>
  <si>
    <t>• Travel (touring, deliveries, business travel)</t>
  </si>
  <si>
    <t>• Building energy use</t>
  </si>
  <si>
    <t>As a minimum, publish your carbon footprint using the Theatre Green Book tools, to include:</t>
  </si>
  <si>
    <t>You may also use general calculators (e.g. Julie's Bicycle), but make sure you use the same method every year.</t>
  </si>
  <si>
    <t>Do you publicise your Theatre Green Book standard through websites, communications, marketing etc?</t>
  </si>
  <si>
    <t>Do you publish your carbon footprint every year (see note below)?</t>
  </si>
  <si>
    <r>
      <t xml:space="preserve">• Obtain energy from a sustainable provider, who has a commitment to energy generated from renewable sources. </t>
    </r>
    <r>
      <rPr>
        <i/>
        <sz val="11"/>
        <color theme="1"/>
        <rFont val="Calibri"/>
        <family val="2"/>
        <scheme val="minor"/>
      </rPr>
      <t>It may be possible to collaborate with neighbours or partners to procure energy together.</t>
    </r>
  </si>
  <si>
    <t>Have you carried out a waste audit to learn how much waste you produce, and what proportion is recycled?</t>
  </si>
  <si>
    <t>Do you separate waste between recycling and general waste?</t>
  </si>
  <si>
    <t>Have you eliminated waste to landfill?</t>
  </si>
  <si>
    <t>Have you established a Green committee with senior leadership involvement?</t>
  </si>
  <si>
    <t>Do you have a communications plan to tell staff and visitors about green policies, sustainability systems and news?</t>
  </si>
  <si>
    <t>Do you share sustainability information with the public?</t>
  </si>
  <si>
    <t>Do you engage both staff and the public on your sustainability journey, through stories, news and experiences?</t>
  </si>
  <si>
    <t>Do you offer climate literacy training to freelance partners?</t>
  </si>
  <si>
    <t>• Use centralised document platforms to reduce storage and emails.</t>
  </si>
  <si>
    <t>• Use centralised communication or email instead of paper for agendas, newsletters, audition information, scripts, meeting materials, etc.</t>
  </si>
  <si>
    <t xml:space="preserve">• Use commercial print companies who (1) ensure PVC-free work; (2) only use materials that are recycled, recyclable and biodegradable; (3) design out waste; use vegetable or soy-based inks; (4) and take responsibility for ensuring that everything they produce is recycled. </t>
  </si>
  <si>
    <r>
      <t>• Install centralised printers, and keep records of all printing</t>
    </r>
    <r>
      <rPr>
        <i/>
        <sz val="11"/>
        <color theme="1"/>
        <rFont val="Calibri"/>
        <family val="2"/>
        <scheme val="minor"/>
      </rPr>
      <t>.</t>
    </r>
    <r>
      <rPr>
        <sz val="11"/>
        <color theme="1"/>
        <rFont val="Calibri"/>
        <family val="2"/>
        <scheme val="minor"/>
      </rPr>
      <t xml:space="preserve"> </t>
    </r>
  </si>
  <si>
    <t>• Set all in-house printers to default to double sided, low resolution and b/w. Use refillable cartridges.</t>
  </si>
  <si>
    <t>Have you prepared a sustainability plan for food and drink, using the suggestions listed below (where relevant)?</t>
  </si>
  <si>
    <t>Have you prepared a plan to eliminate single-use plastics, using the suggestions listed below (where relevant)?</t>
  </si>
  <si>
    <t>Is 75% of your menu (including all items) plant-based?</t>
  </si>
  <si>
    <t xml:space="preserve">• Use menus to promote sustainable choices. Communicate food sourcing and sustainable accreditations. </t>
  </si>
  <si>
    <r>
      <t xml:space="preserve">• Increase the number of plant-based items on your menu each season. </t>
    </r>
    <r>
      <rPr>
        <i/>
        <sz val="11"/>
        <color theme="1"/>
        <rFont val="Calibri"/>
        <family val="2"/>
        <scheme val="minor"/>
      </rPr>
      <t>Starters are a relatively easy area to reduce meat content.</t>
    </r>
  </si>
  <si>
    <t xml:space="preserve">•Where possible, promote drinks produced locally, to reduce the transport associated with drink supplies. </t>
  </si>
  <si>
    <r>
      <t xml:space="preserve">• Section three of the Theatre Green Book, 'Sustainable Buildings' , provides guidance on how to </t>
    </r>
    <r>
      <rPr>
        <b/>
        <i/>
        <sz val="12"/>
        <color rgb="FFFF0000"/>
        <rFont val="Calibri"/>
        <family val="2"/>
        <scheme val="minor"/>
      </rPr>
      <t>upgrade</t>
    </r>
    <r>
      <rPr>
        <i/>
        <sz val="12"/>
        <color rgb="FFFF0000"/>
        <rFont val="Calibri"/>
        <family val="2"/>
        <scheme val="minor"/>
      </rPr>
      <t xml:space="preserve"> buildings. It shows how to identify the Easy Wins, Maintenance Projects and Capital Projects that will make a building net zero.</t>
    </r>
  </si>
  <si>
    <t>Have you made a full analysis of energy use in each part of the building?</t>
  </si>
  <si>
    <t>Have you implemented your plan for further reductions in energy?</t>
  </si>
  <si>
    <t>• Adjust thermostats to ensure spaces are only heated, cooled and ventilated as much as necessary. Set temperatures to minimise energy use in unoccupied spaces. Adjust temperatures to avoid over-heating or over-cooling.</t>
  </si>
  <si>
    <t>• If you have a 'mixed mode' ventilation system, with both natural and mechanical ventilation, check that windows are not being opened while the mechanical ventilation system is running.Ensure staff are trained in how to use the system sustainably.</t>
  </si>
  <si>
    <t xml:space="preserve">• Identify where your meters are for electricity, gas, oil and water, and keep accurate records of all energy use. Upgrade your meters so as to give you an accurate picture of how and where energy is being used. </t>
  </si>
  <si>
    <r>
      <t xml:space="preserve">• Identify where your sub-meters are, and keep accurate records of all energy use. Upgrade your sub-meters, and install more sub-meters, so as to give you an accurate picture of how and where energy is being used. Make sure you have separate sub-metering for large loads such as performance and back of house for example. </t>
    </r>
    <r>
      <rPr>
        <i/>
        <sz val="11"/>
        <color theme="1"/>
        <rFont val="Calibri"/>
        <family val="2"/>
        <scheme val="minor"/>
      </rPr>
      <t>Part 3 of the Theatre Green Book, 'Sustainable Buildings' gives guidance on how to upgrade meters.</t>
    </r>
  </si>
  <si>
    <t>Does your plan match local targets for recycling and stream as much recycling as your waste collector allows?</t>
  </si>
  <si>
    <t xml:space="preserve">• Where possible, choose a waste contractor who offers a large number of recycling streams, and reports on waste quantities and proportions. Ensure your waste separation matches the streams offered by your waste collector. </t>
  </si>
  <si>
    <t xml:space="preserve">• Establish recycling stations around the building, with clear, simple signage. </t>
  </si>
  <si>
    <t>• Regularly review recycling stations to ensure they are working effectively.</t>
  </si>
  <si>
    <t>• Train all staff in waste reduction and recycling in order to assist visitors in waste segregation.</t>
  </si>
  <si>
    <t xml:space="preserve">• Choose supplies and suppliers that minimise waste and have minimal or recyclable packaging. </t>
  </si>
  <si>
    <t xml:space="preserve">• In toilets, use refillable hand wash and hand lotion containers. </t>
  </si>
  <si>
    <t>• For school visits, include a waste section in the guidance sent to schools beforehand, so as to introduce the theatre’s recycling programme, explain the  bins and set expectations for children in terms of waste.</t>
  </si>
  <si>
    <t xml:space="preserve">• Buy snacks in bulk and individually package or dispense into compostable packaging for dry snacks. </t>
  </si>
  <si>
    <t>• Encourage ordering food in advance.</t>
  </si>
  <si>
    <t xml:space="preserve">• Control plate waste through portion and menu control. </t>
  </si>
  <si>
    <t xml:space="preserve">• Partner with food sharing charities to avoid wastage at the end of each day. </t>
  </si>
  <si>
    <t>• Buy refillable ink cartridges.</t>
  </si>
  <si>
    <t xml:space="preserve">• Provide food heating facilities for staff to encourage them to bring food from home, rather than buying packaged take-away food. </t>
  </si>
  <si>
    <t>• In purchasing equipment and larger items, consider their whole life cycle., e.g. options for lease, or reslae at end of use. Ensure good maintenance to maximise lifespan.</t>
  </si>
  <si>
    <t>• Recycle batteries and LEDs lightbulbs at end of life so that all the components and materials can be safely extracted.</t>
  </si>
  <si>
    <t>Have you implemented your Deliveries Plan in each department?</t>
  </si>
  <si>
    <t>Have you implemented your Sustainable Travel Plan?</t>
  </si>
  <si>
    <t>Do you include sustainability criteria in procurement choices for major suppliers and contractors?</t>
  </si>
  <si>
    <t>Do you include sustainability standards in major contracts?</t>
  </si>
  <si>
    <t>Have you shared it with all relevant departments?</t>
  </si>
  <si>
    <t>Is the strategy implemented by all relevant departments?</t>
  </si>
  <si>
    <r>
      <t xml:space="preserve">• Avoid procuring unnecessary goods and services. Before making a new purchase, challenge yourself to see if there are internal resources you can use or repurpose, and consider renting or leasing as alternatives to purchases. </t>
    </r>
    <r>
      <rPr>
        <i/>
        <sz val="11"/>
        <color theme="1"/>
        <rFont val="Calibri"/>
        <family val="2"/>
        <scheme val="minor"/>
      </rPr>
      <t>Buying as part of a group and co-owning goods or assets may be a useful option.</t>
    </r>
  </si>
  <si>
    <t>Have you made a plan for further reductions in energy, using the findings of your analysis, and the suggestions listed below (where relevant)?</t>
  </si>
  <si>
    <t xml:space="preserve">Have you made a plan to reduce overall waste, and increase the proportion of recyclable waste, using the waste audit and the suggestions listed below (where relevant)? </t>
  </si>
  <si>
    <t>Have you made  a Sustainable Procurement Policy, using the suggestions listed below (where relevant), for all your major contracts?</t>
  </si>
  <si>
    <t>Have you made a plan to consolidate and reduce the number of deliveries for each department, and the distance they travel?</t>
  </si>
  <si>
    <t>In each box, choose YES, NO or N/A</t>
  </si>
  <si>
    <t>-</t>
  </si>
  <si>
    <r>
      <t xml:space="preserve">• Make a </t>
    </r>
    <r>
      <rPr>
        <b/>
        <sz val="14"/>
        <color theme="9"/>
        <rFont val="Calibri"/>
        <family val="2"/>
        <scheme val="minor"/>
      </rPr>
      <t>SUSTAINABLE PROCUREMENT POLICY</t>
    </r>
    <r>
      <rPr>
        <sz val="14"/>
        <color theme="1"/>
        <rFont val="Calibri"/>
        <family val="2"/>
        <scheme val="minor"/>
      </rPr>
      <t xml:space="preserve"> to define standards and requirements for all major suppliers and contractors, and share with all relevant departments. </t>
    </r>
  </si>
  <si>
    <r>
      <t xml:space="preserve">• Survey </t>
    </r>
    <r>
      <rPr>
        <b/>
        <sz val="14"/>
        <color theme="9"/>
        <rFont val="Calibri"/>
        <family val="2"/>
        <scheme val="minor"/>
      </rPr>
      <t>AUDIENCES</t>
    </r>
    <r>
      <rPr>
        <sz val="14"/>
        <color theme="1"/>
        <rFont val="Calibri"/>
        <family val="2"/>
        <scheme val="minor"/>
      </rPr>
      <t xml:space="preserve"> to find out how they travel. </t>
    </r>
  </si>
  <si>
    <r>
      <t xml:space="preserve">• Make a </t>
    </r>
    <r>
      <rPr>
        <b/>
        <sz val="14"/>
        <color theme="9"/>
        <rFont val="Calibri"/>
        <family val="2"/>
        <scheme val="minor"/>
      </rPr>
      <t>SUSTAINABLE TRAVEL PLAN</t>
    </r>
    <r>
      <rPr>
        <sz val="14"/>
        <color theme="1"/>
        <rFont val="Calibri"/>
        <family val="2"/>
        <scheme val="minor"/>
      </rPr>
      <t xml:space="preserve">, including a limit on </t>
    </r>
    <r>
      <rPr>
        <b/>
        <sz val="14"/>
        <color theme="9"/>
        <rFont val="Calibri"/>
        <family val="2"/>
        <scheme val="minor"/>
      </rPr>
      <t>AIR TRAVEL</t>
    </r>
    <r>
      <rPr>
        <sz val="14"/>
        <color theme="1"/>
        <rFont val="Calibri"/>
        <family val="2"/>
        <scheme val="minor"/>
      </rPr>
      <t xml:space="preserve">. </t>
    </r>
  </si>
  <si>
    <r>
      <t xml:space="preserve">• Make a </t>
    </r>
    <r>
      <rPr>
        <b/>
        <sz val="14"/>
        <color theme="9"/>
        <rFont val="Calibri"/>
        <family val="2"/>
        <scheme val="minor"/>
      </rPr>
      <t>FULL ANALYSIS</t>
    </r>
    <r>
      <rPr>
        <sz val="14"/>
        <color theme="1"/>
        <rFont val="Calibri"/>
        <family val="2"/>
        <scheme val="minor"/>
      </rPr>
      <t xml:space="preserve"> of energy use in each part of the building.</t>
    </r>
  </si>
  <si>
    <r>
      <t xml:space="preserve">• Make a </t>
    </r>
    <r>
      <rPr>
        <b/>
        <sz val="14"/>
        <color theme="9"/>
        <rFont val="Calibri"/>
        <family val="2"/>
        <scheme val="minor"/>
      </rPr>
      <t>PLAN</t>
    </r>
    <r>
      <rPr>
        <sz val="14"/>
        <color theme="1"/>
        <rFont val="Calibri"/>
        <family val="2"/>
        <scheme val="minor"/>
      </rPr>
      <t xml:space="preserve"> for further reductions in energy use, using the findings of the analysis. </t>
    </r>
  </si>
  <si>
    <r>
      <t>• Implement your plan to reduce</t>
    </r>
    <r>
      <rPr>
        <sz val="14"/>
        <color theme="9"/>
        <rFont val="Calibri"/>
        <family val="2"/>
        <scheme val="minor"/>
      </rPr>
      <t xml:space="preserve"> </t>
    </r>
    <r>
      <rPr>
        <b/>
        <sz val="14"/>
        <color theme="9"/>
        <rFont val="Calibri"/>
        <family val="2"/>
        <scheme val="minor"/>
      </rPr>
      <t>SINGLE-USE PLASTICS</t>
    </r>
    <r>
      <rPr>
        <sz val="14"/>
        <color theme="1"/>
        <rFont val="Calibri"/>
        <family val="2"/>
        <scheme val="minor"/>
      </rPr>
      <t xml:space="preserve"> from your Front and Back of House operations.</t>
    </r>
  </si>
  <si>
    <r>
      <t xml:space="preserve">• Implement your plan to </t>
    </r>
    <r>
      <rPr>
        <b/>
        <sz val="14"/>
        <color theme="9"/>
        <rFont val="Calibri"/>
        <family val="2"/>
        <scheme val="minor"/>
      </rPr>
      <t>REDUCE PAPER</t>
    </r>
    <r>
      <rPr>
        <sz val="14"/>
        <color theme="9"/>
        <rFont val="Calibri"/>
        <family val="2"/>
        <scheme val="minor"/>
      </rPr>
      <t xml:space="preserve"> </t>
    </r>
    <r>
      <rPr>
        <sz val="14"/>
        <color theme="1"/>
        <rFont val="Calibri"/>
        <family val="2"/>
        <scheme val="minor"/>
      </rPr>
      <t xml:space="preserve">and switch to sustainable printing. </t>
    </r>
  </si>
  <si>
    <r>
      <t xml:space="preserve">•  Implement your plan  to make </t>
    </r>
    <r>
      <rPr>
        <b/>
        <sz val="14"/>
        <color theme="9"/>
        <rFont val="Calibri"/>
        <family val="2"/>
        <scheme val="minor"/>
      </rPr>
      <t>DIGITAL SYSTEMS</t>
    </r>
    <r>
      <rPr>
        <sz val="14"/>
        <color theme="1"/>
        <rFont val="Calibri"/>
        <family val="2"/>
        <scheme val="minor"/>
      </rPr>
      <t xml:space="preserve">  sustainable.</t>
    </r>
  </si>
  <si>
    <r>
      <t xml:space="preserve">• Arrange </t>
    </r>
    <r>
      <rPr>
        <b/>
        <sz val="14"/>
        <color theme="9"/>
        <rFont val="Calibri"/>
        <family val="2"/>
        <scheme val="minor"/>
      </rPr>
      <t>CLIMATE LITERACY TRAINING</t>
    </r>
    <r>
      <rPr>
        <sz val="14"/>
        <color theme="1"/>
        <rFont val="Calibri"/>
        <family val="2"/>
        <scheme val="minor"/>
      </rPr>
      <t xml:space="preserve"> for at least 25% of </t>
    </r>
    <r>
      <rPr>
        <sz val="14"/>
        <color rgb="FF000000"/>
        <rFont val="Calibri"/>
        <family val="2"/>
        <scheme val="minor"/>
      </rPr>
      <t xml:space="preserve"> staff. Set a timescale to achieve </t>
    </r>
    <r>
      <rPr>
        <sz val="14"/>
        <color theme="1"/>
        <rFont val="Calibri"/>
        <family val="2"/>
        <scheme val="minor"/>
      </rPr>
      <t xml:space="preserve">Intermediate </t>
    </r>
    <r>
      <rPr>
        <sz val="14"/>
        <color rgb="FF000000"/>
        <rFont val="Calibri"/>
        <family val="2"/>
        <scheme val="minor"/>
      </rPr>
      <t xml:space="preserve"> standard. </t>
    </r>
  </si>
  <si>
    <r>
      <t xml:space="preserve">• </t>
    </r>
    <r>
      <rPr>
        <b/>
        <sz val="14"/>
        <color theme="9"/>
        <rFont val="Calibri"/>
        <family val="2"/>
        <scheme val="minor"/>
      </rPr>
      <t>COMMUNICATE</t>
    </r>
    <r>
      <rPr>
        <sz val="14"/>
        <color theme="1"/>
        <rFont val="Calibri"/>
        <family val="2"/>
        <scheme val="minor"/>
      </rPr>
      <t xml:space="preserve"> your Theatre Green Book experience to other theatres.</t>
    </r>
  </si>
  <si>
    <t>In each box, choose √, NO or N/A</t>
  </si>
  <si>
    <r>
      <t xml:space="preserve">• </t>
    </r>
    <r>
      <rPr>
        <b/>
        <sz val="14"/>
        <color theme="9"/>
        <rFont val="Calibri"/>
        <family val="2"/>
        <scheme val="minor"/>
      </rPr>
      <t>COMMUNICATE</t>
    </r>
    <r>
      <rPr>
        <sz val="14"/>
        <color theme="1"/>
        <rFont val="Calibri"/>
        <family val="2"/>
        <scheme val="minor"/>
      </rPr>
      <t xml:space="preserve"> your Sustainability goals and systems, to staff, visitors and the public. </t>
    </r>
    <r>
      <rPr>
        <b/>
        <sz val="14"/>
        <color theme="9"/>
        <rFont val="Calibri"/>
        <family val="2"/>
        <scheme val="minor"/>
      </rPr>
      <t>ENGAGE</t>
    </r>
    <r>
      <rPr>
        <sz val="14"/>
        <color theme="1"/>
        <rFont val="Calibri"/>
        <family val="2"/>
        <scheme val="minor"/>
      </rPr>
      <t xml:space="preserve"> your audiences on the journey.</t>
    </r>
  </si>
  <si>
    <r>
      <t xml:space="preserve">• Make a plan and timetable to </t>
    </r>
    <r>
      <rPr>
        <b/>
        <sz val="14"/>
        <color theme="9"/>
        <rFont val="Calibri"/>
        <family val="2"/>
        <scheme val="minor"/>
      </rPr>
      <t>REDUCE PAPER</t>
    </r>
    <r>
      <rPr>
        <sz val="14"/>
        <color theme="1"/>
        <rFont val="Calibri"/>
        <family val="2"/>
        <scheme val="minor"/>
      </rPr>
      <t xml:space="preserve">  and switch to digital alternatives for tickets, documents etc. </t>
    </r>
  </si>
  <si>
    <r>
      <t xml:space="preserve">•  Make a plan and timetable to make </t>
    </r>
    <r>
      <rPr>
        <b/>
        <sz val="14"/>
        <color theme="9"/>
        <rFont val="Calibri"/>
        <family val="2"/>
        <scheme val="minor"/>
      </rPr>
      <t>DIGITAL SYSTEMS</t>
    </r>
    <r>
      <rPr>
        <sz val="14"/>
        <color theme="1"/>
        <rFont val="Calibri"/>
        <family val="2"/>
        <scheme val="minor"/>
      </rPr>
      <t xml:space="preserve"> (e.g. websites and emails) sustainable.</t>
    </r>
  </si>
  <si>
    <r>
      <t>• Make a plan and timeable to reduce</t>
    </r>
    <r>
      <rPr>
        <sz val="14"/>
        <color theme="9"/>
        <rFont val="Calibri"/>
        <family val="2"/>
        <scheme val="minor"/>
      </rPr>
      <t xml:space="preserve"> </t>
    </r>
    <r>
      <rPr>
        <b/>
        <sz val="14"/>
        <color theme="9"/>
        <rFont val="Calibri"/>
        <family val="2"/>
        <scheme val="minor"/>
      </rPr>
      <t>SINGLE-USE PLASTICS</t>
    </r>
    <r>
      <rPr>
        <sz val="14"/>
        <color theme="1"/>
        <rFont val="Calibri"/>
        <family val="2"/>
        <scheme val="minor"/>
      </rPr>
      <t xml:space="preserve"> in your Front and Back of House operations.</t>
    </r>
  </si>
  <si>
    <r>
      <t xml:space="preserve">• </t>
    </r>
    <r>
      <rPr>
        <b/>
        <sz val="14"/>
        <color theme="9"/>
        <rFont val="Calibri"/>
        <family val="2"/>
        <scheme val="minor"/>
      </rPr>
      <t>TRAIN</t>
    </r>
    <r>
      <rPr>
        <sz val="14"/>
        <color theme="1"/>
        <rFont val="Calibri"/>
        <family val="2"/>
        <scheme val="minor"/>
      </rPr>
      <t xml:space="preserve"> staff and visitors in energy-saving behaviour. Set </t>
    </r>
    <r>
      <rPr>
        <b/>
        <sz val="14"/>
        <color theme="9"/>
        <rFont val="Calibri"/>
        <family val="2"/>
        <scheme val="minor"/>
      </rPr>
      <t>CONTROLS</t>
    </r>
    <r>
      <rPr>
        <sz val="14"/>
        <color theme="1"/>
        <rFont val="Calibri"/>
        <family val="2"/>
        <scheme val="minor"/>
      </rPr>
      <t xml:space="preserve"> (timers and thermostats) to minimise energy use.</t>
    </r>
  </si>
  <si>
    <r>
      <t xml:space="preserve">• Separate </t>
    </r>
    <r>
      <rPr>
        <b/>
        <sz val="14"/>
        <color theme="9"/>
        <rFont val="Calibri"/>
        <family val="2"/>
        <scheme val="minor"/>
      </rPr>
      <t>WASTE</t>
    </r>
    <r>
      <rPr>
        <sz val="14"/>
        <color theme="9"/>
        <rFont val="Calibri"/>
        <family val="2"/>
        <scheme val="minor"/>
      </rPr>
      <t xml:space="preserve"> </t>
    </r>
    <r>
      <rPr>
        <sz val="14"/>
        <color theme="1"/>
        <rFont val="Calibri"/>
        <family val="2"/>
        <scheme val="minor"/>
      </rPr>
      <t>between</t>
    </r>
    <r>
      <rPr>
        <sz val="14"/>
        <color rgb="FF000000"/>
        <rFont val="Calibri"/>
        <family val="2"/>
        <scheme val="minor"/>
      </rPr>
      <t xml:space="preserve"> recycling and general waste and measure both.</t>
    </r>
  </si>
  <si>
    <r>
      <t xml:space="preserve">• Provide </t>
    </r>
    <r>
      <rPr>
        <b/>
        <sz val="14"/>
        <color theme="9"/>
        <rFont val="Calibri"/>
        <family val="2"/>
        <scheme val="minor"/>
      </rPr>
      <t>STAFF, ARTISTS,  VISITORS</t>
    </r>
    <r>
      <rPr>
        <sz val="14"/>
        <color theme="1"/>
        <rFont val="Calibri"/>
        <family val="2"/>
        <scheme val="minor"/>
      </rPr>
      <t xml:space="preserve"> and </t>
    </r>
    <r>
      <rPr>
        <b/>
        <sz val="14"/>
        <color theme="9"/>
        <rFont val="Calibri"/>
        <family val="2"/>
        <scheme val="minor"/>
      </rPr>
      <t>AUDIENCES</t>
    </r>
    <r>
      <rPr>
        <sz val="14"/>
        <color theme="1"/>
        <rFont val="Calibri"/>
        <family val="2"/>
        <scheme val="minor"/>
      </rPr>
      <t xml:space="preserve"> with information on sustainable transport options. </t>
    </r>
  </si>
  <si>
    <r>
      <t xml:space="preserve">• Record </t>
    </r>
    <r>
      <rPr>
        <b/>
        <sz val="14"/>
        <color theme="9"/>
        <rFont val="Calibri"/>
        <family val="2"/>
        <scheme val="minor"/>
      </rPr>
      <t>BUSINESS</t>
    </r>
    <r>
      <rPr>
        <b/>
        <sz val="14"/>
        <color theme="1"/>
        <rFont val="Calibri"/>
        <family val="2"/>
        <scheme val="minor"/>
      </rPr>
      <t xml:space="preserve"> </t>
    </r>
    <r>
      <rPr>
        <b/>
        <sz val="14"/>
        <color theme="9"/>
        <rFont val="Calibri"/>
        <family val="2"/>
        <scheme val="minor"/>
      </rPr>
      <t>TRAVEL</t>
    </r>
    <r>
      <rPr>
        <sz val="14"/>
        <color theme="1"/>
        <rFont val="Calibri"/>
        <family val="2"/>
        <scheme val="minor"/>
      </rPr>
      <t xml:space="preserve">, using the Travel Calculator. </t>
    </r>
  </si>
  <si>
    <r>
      <t xml:space="preserve">• Prepare a </t>
    </r>
    <r>
      <rPr>
        <b/>
        <sz val="14"/>
        <color theme="9"/>
        <rFont val="Calibri"/>
        <family val="2"/>
        <scheme val="minor"/>
      </rPr>
      <t>DELIVERIES</t>
    </r>
    <r>
      <rPr>
        <b/>
        <sz val="14"/>
        <color theme="1"/>
        <rFont val="Calibri"/>
        <family val="2"/>
        <scheme val="minor"/>
      </rPr>
      <t xml:space="preserve"> </t>
    </r>
    <r>
      <rPr>
        <b/>
        <sz val="14"/>
        <color theme="9"/>
        <rFont val="Calibri"/>
        <family val="2"/>
        <scheme val="minor"/>
      </rPr>
      <t>PLAN</t>
    </r>
    <r>
      <rPr>
        <sz val="14"/>
        <color theme="1"/>
        <rFont val="Calibri"/>
        <family val="2"/>
        <scheme val="minor"/>
      </rPr>
      <t xml:space="preserve"> to consolidate and reduce deliveries, and share it with every department. </t>
    </r>
  </si>
  <si>
    <r>
      <t xml:space="preserve">• Include sustainability criteria in </t>
    </r>
    <r>
      <rPr>
        <b/>
        <sz val="14"/>
        <color theme="9"/>
        <rFont val="Calibri"/>
        <family val="2"/>
        <scheme val="minor"/>
      </rPr>
      <t>PROCURING</t>
    </r>
    <r>
      <rPr>
        <sz val="14"/>
        <color theme="1"/>
        <rFont val="Calibri"/>
        <family val="2"/>
        <scheme val="minor"/>
      </rPr>
      <t xml:space="preserve"> major suppliers and contractors. Include Sustainability standards in major </t>
    </r>
    <r>
      <rPr>
        <b/>
        <sz val="14"/>
        <color theme="9"/>
        <rFont val="Calibri"/>
        <family val="2"/>
        <scheme val="minor"/>
      </rPr>
      <t>CONTRACTS</t>
    </r>
    <r>
      <rPr>
        <sz val="14"/>
        <color theme="1"/>
        <rFont val="Calibri"/>
        <family val="2"/>
        <scheme val="minor"/>
      </rPr>
      <t xml:space="preserve">. </t>
    </r>
  </si>
  <si>
    <r>
      <t xml:space="preserve">• Arrange </t>
    </r>
    <r>
      <rPr>
        <b/>
        <sz val="14"/>
        <color theme="9"/>
        <rFont val="Calibri"/>
        <family val="2"/>
        <scheme val="minor"/>
      </rPr>
      <t>CLIMATE LITERACY TRAINING</t>
    </r>
    <r>
      <rPr>
        <sz val="14"/>
        <color theme="1"/>
        <rFont val="Calibri"/>
        <family val="2"/>
        <scheme val="minor"/>
      </rPr>
      <t xml:space="preserve"> for at least 75% of </t>
    </r>
    <r>
      <rPr>
        <sz val="14"/>
        <color rgb="FF000000"/>
        <rFont val="Calibri"/>
        <family val="2"/>
        <scheme val="minor"/>
      </rPr>
      <t xml:space="preserve"> staff. Offer training to freelance partners. Set a timescale to achieve </t>
    </r>
    <r>
      <rPr>
        <sz val="14"/>
        <color theme="1"/>
        <rFont val="Calibri"/>
        <family val="2"/>
        <scheme val="minor"/>
      </rPr>
      <t xml:space="preserve">Advanced </t>
    </r>
    <r>
      <rPr>
        <sz val="14"/>
        <color rgb="FF000000"/>
        <rFont val="Calibri"/>
        <family val="2"/>
        <scheme val="minor"/>
      </rPr>
      <t xml:space="preserve"> standard. </t>
    </r>
  </si>
  <si>
    <r>
      <t xml:space="preserve">• </t>
    </r>
    <r>
      <rPr>
        <b/>
        <sz val="14"/>
        <color theme="9"/>
        <rFont val="Calibri"/>
        <family val="2"/>
        <scheme val="minor"/>
      </rPr>
      <t>PUBLISH</t>
    </r>
    <r>
      <rPr>
        <sz val="14"/>
        <color theme="1"/>
        <rFont val="Calibri"/>
        <family val="2"/>
        <scheme val="minor"/>
      </rPr>
      <t xml:space="preserve"> your carbon footprint (see note below) every year.</t>
    </r>
  </si>
  <si>
    <r>
      <t xml:space="preserve">• Complete your plan to </t>
    </r>
    <r>
      <rPr>
        <b/>
        <sz val="14"/>
        <color theme="9"/>
        <rFont val="Calibri"/>
        <family val="2"/>
        <scheme val="minor"/>
      </rPr>
      <t>REDUCE PAPER</t>
    </r>
    <r>
      <rPr>
        <sz val="14"/>
        <color theme="9"/>
        <rFont val="Calibri"/>
        <family val="2"/>
        <scheme val="minor"/>
      </rPr>
      <t xml:space="preserve"> </t>
    </r>
    <r>
      <rPr>
        <sz val="14"/>
        <color theme="1"/>
        <rFont val="Calibri"/>
        <family val="2"/>
        <scheme val="minor"/>
      </rPr>
      <t xml:space="preserve">and switch to sustainable printing. </t>
    </r>
  </si>
  <si>
    <r>
      <t xml:space="preserve">•  Complete your plan  to make </t>
    </r>
    <r>
      <rPr>
        <b/>
        <sz val="14"/>
        <color theme="9"/>
        <rFont val="Calibri"/>
        <family val="2"/>
        <scheme val="minor"/>
      </rPr>
      <t>DIGITAL SYSTEMS</t>
    </r>
    <r>
      <rPr>
        <sz val="14"/>
        <color theme="1"/>
        <rFont val="Calibri"/>
        <family val="2"/>
        <scheme val="minor"/>
      </rPr>
      <t xml:space="preserve">  sustainable.</t>
    </r>
  </si>
  <si>
    <r>
      <t>• Complete your plan to reduce</t>
    </r>
    <r>
      <rPr>
        <sz val="14"/>
        <color theme="9"/>
        <rFont val="Calibri"/>
        <family val="2"/>
        <scheme val="minor"/>
      </rPr>
      <t xml:space="preserve"> </t>
    </r>
    <r>
      <rPr>
        <b/>
        <sz val="14"/>
        <color theme="9"/>
        <rFont val="Calibri"/>
        <family val="2"/>
        <scheme val="minor"/>
      </rPr>
      <t>SINGLE-USE PLASTICS</t>
    </r>
    <r>
      <rPr>
        <sz val="14"/>
        <color theme="1"/>
        <rFont val="Calibri"/>
        <family val="2"/>
        <scheme val="minor"/>
      </rPr>
      <t xml:space="preserve"> from your Front and Back of House operations.</t>
    </r>
  </si>
  <si>
    <r>
      <t xml:space="preserve">•  Switch to a </t>
    </r>
    <r>
      <rPr>
        <b/>
        <sz val="14"/>
        <color theme="9"/>
        <rFont val="Calibri"/>
        <family val="2"/>
        <scheme val="minor"/>
      </rPr>
      <t>GREEN ENERGY SUPPLIER</t>
    </r>
    <r>
      <rPr>
        <sz val="14"/>
        <color theme="1"/>
        <rFont val="Calibri"/>
        <family val="2"/>
        <scheme val="minor"/>
      </rPr>
      <t xml:space="preserve"> if possible. </t>
    </r>
  </si>
  <si>
    <r>
      <t xml:space="preserve">• Implement your </t>
    </r>
    <r>
      <rPr>
        <b/>
        <sz val="14"/>
        <color theme="9"/>
        <rFont val="Calibri"/>
        <family val="2"/>
        <scheme val="minor"/>
      </rPr>
      <t>PLAN</t>
    </r>
    <r>
      <rPr>
        <sz val="14"/>
        <color theme="1"/>
        <rFont val="Calibri"/>
        <family val="2"/>
        <scheme val="minor"/>
      </rPr>
      <t xml:space="preserve"> for energy reductions.</t>
    </r>
  </si>
  <si>
    <r>
      <t>• Complete the</t>
    </r>
    <r>
      <rPr>
        <sz val="14"/>
        <color theme="1"/>
        <rFont val="Calibri"/>
        <family val="2"/>
        <scheme val="minor"/>
      </rPr>
      <t xml:space="preserve"> plan to minimise </t>
    </r>
    <r>
      <rPr>
        <b/>
        <sz val="14"/>
        <color theme="9"/>
        <rFont val="Calibri"/>
        <family val="2"/>
        <scheme val="minor"/>
      </rPr>
      <t>WASTE</t>
    </r>
    <r>
      <rPr>
        <sz val="14"/>
        <color theme="1"/>
        <rFont val="Calibri"/>
        <family val="2"/>
        <scheme val="minor"/>
      </rPr>
      <t xml:space="preserve"> and maximise </t>
    </r>
    <r>
      <rPr>
        <b/>
        <sz val="14"/>
        <color theme="9"/>
        <rFont val="Calibri"/>
        <family val="2"/>
        <scheme val="minor"/>
      </rPr>
      <t>RECYCLING</t>
    </r>
    <r>
      <rPr>
        <sz val="14"/>
        <color rgb="FF000000"/>
        <rFont val="Calibri"/>
        <family val="2"/>
        <scheme val="minor"/>
      </rPr>
      <t>.</t>
    </r>
  </si>
  <si>
    <r>
      <t xml:space="preserve">• Incentivise </t>
    </r>
    <r>
      <rPr>
        <b/>
        <sz val="14"/>
        <color theme="9"/>
        <rFont val="Calibri"/>
        <family val="2"/>
        <scheme val="minor"/>
      </rPr>
      <t>AUDIENCES</t>
    </r>
    <r>
      <rPr>
        <sz val="14"/>
        <color theme="1"/>
        <rFont val="Calibri"/>
        <family val="2"/>
        <scheme val="minor"/>
      </rPr>
      <t xml:space="preserve"> to travel sustainably. </t>
    </r>
  </si>
  <si>
    <r>
      <t xml:space="preserve">• Implement your </t>
    </r>
    <r>
      <rPr>
        <b/>
        <sz val="14"/>
        <color theme="9"/>
        <rFont val="Calibri"/>
        <family val="2"/>
        <scheme val="minor"/>
      </rPr>
      <t>SUSTAINABLE TRAVEL PLAN</t>
    </r>
    <r>
      <rPr>
        <sz val="14"/>
        <color theme="9"/>
        <rFont val="Calibri"/>
        <family val="2"/>
        <scheme val="minor"/>
      </rPr>
      <t xml:space="preserve"> </t>
    </r>
    <r>
      <rPr>
        <sz val="14"/>
        <color theme="1"/>
        <rFont val="Calibri"/>
        <family val="2"/>
        <scheme val="minor"/>
      </rPr>
      <t xml:space="preserve">to minimise the carbon footprint of your buisness travel. </t>
    </r>
  </si>
  <si>
    <r>
      <t xml:space="preserve">• Minimise the carbon footprint of your </t>
    </r>
    <r>
      <rPr>
        <b/>
        <sz val="14"/>
        <color theme="9"/>
        <rFont val="Calibri"/>
        <family val="2"/>
        <scheme val="minor"/>
      </rPr>
      <t>DELIVERIES</t>
    </r>
    <r>
      <rPr>
        <sz val="14"/>
        <color theme="1"/>
        <rFont val="Calibri"/>
        <family val="2"/>
        <scheme val="minor"/>
      </rPr>
      <t xml:space="preserve">. </t>
    </r>
  </si>
  <si>
    <r>
      <t>• Require all major suppliers and contractors to comply with</t>
    </r>
    <r>
      <rPr>
        <sz val="14"/>
        <color theme="9"/>
        <rFont val="Calibri"/>
        <family val="2"/>
        <scheme val="minor"/>
      </rPr>
      <t xml:space="preserve"> </t>
    </r>
    <r>
      <rPr>
        <b/>
        <sz val="14"/>
        <color theme="9"/>
        <rFont val="Calibri"/>
        <family val="2"/>
        <scheme val="minor"/>
      </rPr>
      <t>KEY PERFORMANCE INDICATORS</t>
    </r>
    <r>
      <rPr>
        <sz val="14"/>
        <color theme="9"/>
        <rFont val="Calibri"/>
        <family val="2"/>
        <scheme val="minor"/>
      </rPr>
      <t xml:space="preserve"> </t>
    </r>
    <r>
      <rPr>
        <sz val="14"/>
        <color theme="1"/>
        <rFont val="Calibri"/>
        <family val="2"/>
        <scheme val="minor"/>
      </rPr>
      <t xml:space="preserve">for sustainability. </t>
    </r>
  </si>
  <si>
    <t>• Identify where you can replace disposables with reusables.</t>
  </si>
  <si>
    <r>
      <t xml:space="preserve">• </t>
    </r>
    <r>
      <rPr>
        <b/>
        <sz val="14"/>
        <color theme="9"/>
        <rFont val="Calibri"/>
        <family val="2"/>
        <scheme val="minor"/>
      </rPr>
      <t>RECORD</t>
    </r>
    <r>
      <rPr>
        <sz val="14"/>
        <color theme="1"/>
        <rFont val="Calibri"/>
        <family val="2"/>
        <scheme val="minor"/>
      </rPr>
      <t xml:space="preserve"> energy readings every month.</t>
    </r>
  </si>
  <si>
    <r>
      <t>• Eliminate waste to landfill. M</t>
    </r>
    <r>
      <rPr>
        <sz val="14"/>
        <color theme="1"/>
        <rFont val="Calibri"/>
        <family val="2"/>
        <scheme val="minor"/>
      </rPr>
      <t xml:space="preserve">ake a plan to reduce </t>
    </r>
    <r>
      <rPr>
        <b/>
        <sz val="14"/>
        <color theme="9"/>
        <rFont val="Calibri"/>
        <family val="2"/>
        <scheme val="minor"/>
      </rPr>
      <t>WASTE</t>
    </r>
    <r>
      <rPr>
        <sz val="14"/>
        <color theme="1"/>
        <rFont val="Calibri"/>
        <family val="2"/>
        <scheme val="minor"/>
      </rPr>
      <t xml:space="preserve"> and increase </t>
    </r>
    <r>
      <rPr>
        <b/>
        <sz val="14"/>
        <color theme="9"/>
        <rFont val="Calibri"/>
        <family val="2"/>
        <scheme val="minor"/>
      </rPr>
      <t>RECYCLING</t>
    </r>
    <r>
      <rPr>
        <sz val="14"/>
        <color theme="1"/>
        <rFont val="Calibri"/>
        <family val="2"/>
        <scheme val="minor"/>
      </rPr>
      <t>, to make sure you stream waste as much as your waste collector allows.</t>
    </r>
  </si>
  <si>
    <r>
      <t xml:space="preserve">To achieve Intermediate, you must achieve both requirements for a Sustainable Organisation (Step 1), and the requirements for </t>
    </r>
    <r>
      <rPr>
        <b/>
        <i/>
        <sz val="14"/>
        <color rgb="FFFF0000"/>
        <rFont val="Calibri"/>
        <family val="2"/>
        <scheme val="minor"/>
      </rPr>
      <t>at least four</t>
    </r>
    <r>
      <rPr>
        <i/>
        <sz val="14"/>
        <color rgb="FFFF0000"/>
        <rFont val="Calibri"/>
        <family val="2"/>
        <scheme val="minor"/>
      </rPr>
      <t xml:space="preserve"> operational categories (Steps 2 to 7)</t>
    </r>
  </si>
  <si>
    <r>
      <t xml:space="preserve">To achieve Advanced, you must achieve both requirements for a Sustainable Organisation (Step 1), and the requirements for </t>
    </r>
    <r>
      <rPr>
        <b/>
        <i/>
        <sz val="14"/>
        <color rgb="FFFF0000"/>
        <rFont val="Calibri"/>
        <family val="2"/>
        <scheme val="minor"/>
      </rPr>
      <t>all applicable</t>
    </r>
    <r>
      <rPr>
        <i/>
        <sz val="14"/>
        <color rgb="FFFF0000"/>
        <rFont val="Calibri"/>
        <family val="2"/>
        <scheme val="minor"/>
      </rPr>
      <t xml:space="preserve"> operational categories (Steps 2 to 7)</t>
    </r>
  </si>
  <si>
    <t>Done? √, NO or N/A</t>
  </si>
  <si>
    <t>NOTE</t>
  </si>
  <si>
    <t>Staff behaviour</t>
  </si>
  <si>
    <t>• Train staff in the use of heating, cooling, ventilation and lighting systems. Train staff in sustainable behaviours (see suggestions below).</t>
  </si>
  <si>
    <t>• Switch off manual heating, cooling or ventilation systems.</t>
  </si>
  <si>
    <t>• Switch off lights when you leave rooms (unless they are automtaically controlled by timers or sensors).</t>
  </si>
  <si>
    <t>• Do not open windows while cooling systems are running. Close windows when you leave the room.</t>
  </si>
  <si>
    <t>• Keep doors closed.</t>
  </si>
  <si>
    <t>• If you override automatic controls, return them to 'Auto' before leaving.</t>
  </si>
  <si>
    <t>• Work in spaces which are already occupied, rather than lighting, heating or cooling separate rooms.</t>
  </si>
  <si>
    <t>• Switch off computers, printers and other equipment at the end of work (do not just put them on 'Standby').</t>
  </si>
  <si>
    <t>• Avoid switching up (or down) thermostats for immediate correction of temperatures. Always reset thermostats if you've changed them.</t>
  </si>
  <si>
    <t>• Install remote switchers to turn off systems at the end of the day.</t>
  </si>
  <si>
    <r>
      <t xml:space="preserve">To achieve Basic, you must achieve both requirements for a Sustainable Organisation (Step 1), and the requirements for </t>
    </r>
    <r>
      <rPr>
        <b/>
        <i/>
        <sz val="14"/>
        <color rgb="FFFF0000"/>
        <rFont val="Calibri"/>
        <family val="2"/>
        <scheme val="minor"/>
      </rPr>
      <t>at least four</t>
    </r>
    <r>
      <rPr>
        <i/>
        <sz val="14"/>
        <color rgb="FFFF0000"/>
        <rFont val="Calibri"/>
        <family val="2"/>
        <scheme val="minor"/>
      </rPr>
      <t xml:space="preserve"> operational categories (Steps 2 to 7)</t>
    </r>
  </si>
  <si>
    <t>Basic standard</t>
  </si>
  <si>
    <t>Managing Food, Drink and Retail</t>
  </si>
  <si>
    <t>Step 3 : Managing Food, Drink and Retail</t>
  </si>
  <si>
    <t>BASIC</t>
  </si>
  <si>
    <r>
      <t xml:space="preserve">• </t>
    </r>
    <r>
      <rPr>
        <sz val="14"/>
        <color theme="1"/>
        <rFont val="Calibri"/>
        <family val="2"/>
        <scheme val="minor"/>
      </rPr>
      <t xml:space="preserve">Establish a </t>
    </r>
    <r>
      <rPr>
        <b/>
        <sz val="14"/>
        <color rgb="FF70AD47"/>
        <rFont val="Calibri"/>
        <family val="2"/>
        <scheme val="minor"/>
      </rPr>
      <t>GREEN COMMITTEE</t>
    </r>
    <r>
      <rPr>
        <sz val="14"/>
        <color rgb="FF70AD47"/>
        <rFont val="Calibri"/>
        <family val="2"/>
        <scheme val="minor"/>
      </rPr>
      <t xml:space="preserve"> </t>
    </r>
    <r>
      <rPr>
        <sz val="14"/>
        <color theme="1"/>
        <rFont val="Calibri"/>
        <family val="2"/>
        <scheme val="minor"/>
      </rPr>
      <t>and</t>
    </r>
    <r>
      <rPr>
        <sz val="14"/>
        <color rgb="FF000000"/>
        <rFont val="Calibri"/>
        <family val="2"/>
        <scheme val="minor"/>
      </rPr>
      <t xml:space="preserve"> staff sustainability network. Set a timescale to achieve </t>
    </r>
    <r>
      <rPr>
        <sz val="14"/>
        <color theme="1"/>
        <rFont val="Calibri"/>
        <family val="2"/>
        <scheme val="minor"/>
      </rPr>
      <t>Basic</t>
    </r>
    <r>
      <rPr>
        <sz val="14"/>
        <color rgb="FF000000"/>
        <rFont val="Calibri"/>
        <family val="2"/>
        <scheme val="minor"/>
      </rPr>
      <t xml:space="preserve"> standard. </t>
    </r>
  </si>
  <si>
    <t>Food, Drink and Retail suggestions</t>
  </si>
  <si>
    <t xml:space="preserve">With thanks to the Deutsche Theatertechnische Gesellschaft for funding Creative Carbon Scotland's work in integrating carbon calculation into this tool. </t>
  </si>
  <si>
    <t>Country</t>
  </si>
  <si>
    <t>Year</t>
  </si>
  <si>
    <t>Source</t>
  </si>
  <si>
    <t>Fuel</t>
  </si>
  <si>
    <t>Emission factor</t>
  </si>
  <si>
    <t>Unit</t>
  </si>
  <si>
    <t>Mode of transport</t>
  </si>
  <si>
    <t>Train</t>
  </si>
  <si>
    <t>Car</t>
  </si>
  <si>
    <t>Van</t>
  </si>
  <si>
    <t>Plane</t>
  </si>
  <si>
    <t>Taxi</t>
  </si>
  <si>
    <t>Ferry</t>
  </si>
  <si>
    <t>Category</t>
  </si>
  <si>
    <t>Emission source</t>
  </si>
  <si>
    <t>Concat</t>
  </si>
  <si>
    <t>Factor</t>
  </si>
  <si>
    <t>unit</t>
  </si>
  <si>
    <t>Sub-category</t>
  </si>
  <si>
    <t>Value</t>
  </si>
  <si>
    <t>Units</t>
  </si>
  <si>
    <t>Albania</t>
  </si>
  <si>
    <t>Diesel (litres)</t>
  </si>
  <si>
    <t>litre</t>
  </si>
  <si>
    <t>Average passenger train</t>
  </si>
  <si>
    <t>Average van</t>
  </si>
  <si>
    <t>Average local bus</t>
  </si>
  <si>
    <t>kgCO2e/passenger km</t>
  </si>
  <si>
    <t>ADEME</t>
  </si>
  <si>
    <t>Average of all the ADEME European train values</t>
  </si>
  <si>
    <t>per kilogram per km</t>
  </si>
  <si>
    <t>UK gov</t>
  </si>
  <si>
    <t>per km</t>
  </si>
  <si>
    <t>Andorra</t>
  </si>
  <si>
    <t>Petrol (litres)</t>
  </si>
  <si>
    <t>Light rail/Tram</t>
  </si>
  <si>
    <t>Van - diesel</t>
  </si>
  <si>
    <t>Austria</t>
  </si>
  <si>
    <t>LPG (litres)</t>
  </si>
  <si>
    <t>Underground/Metro</t>
  </si>
  <si>
    <t>Van - petrol</t>
  </si>
  <si>
    <t>Belarus</t>
  </si>
  <si>
    <t>Fuel oil (litres)</t>
  </si>
  <si>
    <t>Van - electric</t>
  </si>
  <si>
    <t>Belgium</t>
  </si>
  <si>
    <t>Gas oil (litres)</t>
  </si>
  <si>
    <t>www.co2emissiefactoren.be</t>
  </si>
  <si>
    <t>HGV</t>
  </si>
  <si>
    <t>Bosnia and Herzegovina</t>
  </si>
  <si>
    <t>Biomass (kgs)</t>
  </si>
  <si>
    <t>kg</t>
  </si>
  <si>
    <t>Frieght flight</t>
  </si>
  <si>
    <t>Please provide weight</t>
  </si>
  <si>
    <t>Bulgaria</t>
  </si>
  <si>
    <t>Boat</t>
  </si>
  <si>
    <t>Cargo ship</t>
  </si>
  <si>
    <t>Croatia</t>
  </si>
  <si>
    <t>Czechia</t>
  </si>
  <si>
    <t>Denmark</t>
  </si>
  <si>
    <t>Estonia</t>
  </si>
  <si>
    <t>Finland</t>
  </si>
  <si>
    <t>France</t>
  </si>
  <si>
    <t>Germany</t>
  </si>
  <si>
    <t>Greece</t>
  </si>
  <si>
    <t>Train - Average passenger train</t>
  </si>
  <si>
    <t>UBA, TREMOD 6.42 (12/2022), https://www.UBA.de/themen/verkehr/emissionsdaten#verkehrsmittelvergleich_personenverkehr_tabelle, "Eisenbahn, Fernverkehr"</t>
  </si>
  <si>
    <t>Hungary</t>
  </si>
  <si>
    <t>Iceland</t>
  </si>
  <si>
    <t>Ireland</t>
  </si>
  <si>
    <t>Italy</t>
  </si>
  <si>
    <t>Latvia</t>
  </si>
  <si>
    <t>Liechtenstein</t>
  </si>
  <si>
    <t>Lithuania</t>
  </si>
  <si>
    <t>Luxembourg</t>
  </si>
  <si>
    <t>Malta</t>
  </si>
  <si>
    <t>Moldova</t>
  </si>
  <si>
    <t>Monaco</t>
  </si>
  <si>
    <t>Montenegro</t>
  </si>
  <si>
    <t>Netherlands</t>
  </si>
  <si>
    <t>North Macedonia</t>
  </si>
  <si>
    <t>https://www.co2emissiefactoren.nl/lijst-emissiefactoren/</t>
  </si>
  <si>
    <t>Norway</t>
  </si>
  <si>
    <t>Poland</t>
  </si>
  <si>
    <t>Portugal</t>
  </si>
  <si>
    <t>Romania</t>
  </si>
  <si>
    <t>San Marino</t>
  </si>
  <si>
    <t>Serbia</t>
  </si>
  <si>
    <t>Slovakia</t>
  </si>
  <si>
    <t>Slovenia</t>
  </si>
  <si>
    <t>Spain</t>
  </si>
  <si>
    <t>Sweden</t>
  </si>
  <si>
    <t>Switzerland</t>
  </si>
  <si>
    <t>Ukraine</t>
  </si>
  <si>
    <t>United Kingdom</t>
  </si>
  <si>
    <t>kgCO2e/pasenger-km</t>
  </si>
  <si>
    <t>French factor (based on electricity emissions)</t>
  </si>
  <si>
    <t>UK factor (based on electricity emissions)</t>
  </si>
  <si>
    <t>NA</t>
  </si>
  <si>
    <t>UK factor</t>
  </si>
  <si>
    <t>https://www.umweltbundesamt.at/fileadmin/site/themen/mobilitaet/daten/ekz_pkm_tkm_verkehrsmittel.pdf</t>
  </si>
  <si>
    <t>kgCO2e/km</t>
  </si>
  <si>
    <t>Cyprus</t>
  </si>
  <si>
    <t>EU-27</t>
  </si>
  <si>
    <t>Select your unit for travel:</t>
  </si>
  <si>
    <t>Kilometres</t>
  </si>
  <si>
    <t>Summary and graphs over here</t>
  </si>
  <si>
    <t>Touring</t>
  </si>
  <si>
    <t>Date</t>
  </si>
  <si>
    <t>Description</t>
  </si>
  <si>
    <t>Country of majority of travel</t>
  </si>
  <si>
    <t>Number of times journey is made</t>
  </si>
  <si>
    <t>Carbon factor</t>
  </si>
  <si>
    <t>Emissions (kgCO2e)</t>
  </si>
  <si>
    <t>Tips for filling out the calculator</t>
  </si>
  <si>
    <t>Summary of touring</t>
  </si>
  <si>
    <t>Select country</t>
  </si>
  <si>
    <t>Select mode of transport</t>
  </si>
  <si>
    <t>Select your prefered units of travel (kilometres or miles) in I2. This will then be applied to all rows in both tables.</t>
  </si>
  <si>
    <t>Transport</t>
  </si>
  <si>
    <t>Total emissions (kgCO2e)</t>
  </si>
  <si>
    <t>Bicycle</t>
  </si>
  <si>
    <t xml:space="preserve">Required data for calculations is Country, Distance, and Mode of transport. </t>
  </si>
  <si>
    <t>Bus</t>
  </si>
  <si>
    <t>Adding number of times journey is made will allow you to account for multiple people travelling or the trip being made multiple times.</t>
  </si>
  <si>
    <t>Coach</t>
  </si>
  <si>
    <t>Date and description are for your reference only.</t>
  </si>
  <si>
    <t>Motorbike</t>
  </si>
  <si>
    <t>For car, van, bicycle and motorbike, the trip is calculated for a whole vehicle, whilst for all other means of transport, the trip is calculated per passenger.</t>
  </si>
  <si>
    <t>Emission values are estimates based on the most up to date emission factors provided by national governments and are rounded to the nearest whole number.</t>
  </si>
  <si>
    <t>Deliveries and transporting goods</t>
  </si>
  <si>
    <t>Approx. weight of goods (kg)</t>
  </si>
  <si>
    <t>Summary of deliveries and transporting goods</t>
  </si>
  <si>
    <t>Required data for calculations is Distance and Mode of transport. Inclusion of the weight of goods will provide a more accurate estimate.</t>
  </si>
  <si>
    <t>Additional information</t>
  </si>
  <si>
    <t>To add additional rows to the tables, please unlock the sheet using the password 'TGB'. When doing this, be careful to not delete any formula and to copy the formula in columns J and K to any new rows.</t>
  </si>
  <si>
    <t>The carbon calculations in the tool were developed by Creative Carbon Scotland.</t>
  </si>
  <si>
    <t>Carbon factor sources:</t>
  </si>
  <si>
    <t>2023 UK Government emission conversion factors (DESNZ)</t>
  </si>
  <si>
    <t>Default source of emissions unless specified elsewhere.</t>
  </si>
  <si>
    <t>Base Empreinte, ADEME</t>
  </si>
  <si>
    <t>Train, tram, metro, bus, coach, car and motorbike for France. Electric bicycle for all countries except Belgium and Netherlands. Train for all countries except UK, Germany, Belguim, and Netherlands. Light rail/tram for Iceland, Sweden, Norway, Switzerland, Liechtenstein, Luxembourg, Finland, France, Monaco, Andorra, Latvia, Austria.</t>
  </si>
  <si>
    <t>UBA</t>
  </si>
  <si>
    <t>Train, bus, coach, and car for Germany.</t>
  </si>
  <si>
    <t>Train, tram, metro, bus, coach, motorbike, and electric bicylce for Belgium.</t>
  </si>
  <si>
    <t>Train, tram, metro, bus, coach, motorbike, car, and electric bicylce for Netherlands.</t>
  </si>
  <si>
    <t>Please note that emission values are estimates based on the most up to date emission factors provided by national governments and are rounded to the nearest whole number.</t>
  </si>
  <si>
    <t>Period</t>
  </si>
  <si>
    <t>Energy use (kWh)</t>
  </si>
  <si>
    <t>Summary</t>
  </si>
  <si>
    <t>Energy source</t>
  </si>
  <si>
    <t>Diesel</t>
  </si>
  <si>
    <t>Petrol</t>
  </si>
  <si>
    <t>LPG</t>
  </si>
  <si>
    <t>Fuel oil</t>
  </si>
  <si>
    <t>Gas oil</t>
  </si>
  <si>
    <t>Biomass</t>
  </si>
  <si>
    <t>Energy use (kwH)</t>
  </si>
  <si>
    <t>Other fuels</t>
  </si>
  <si>
    <t>Fuel use (in given units)</t>
  </si>
  <si>
    <t>Column1</t>
  </si>
  <si>
    <t>Material</t>
  </si>
  <si>
    <t>Specific</t>
  </si>
  <si>
    <t>Category 2</t>
  </si>
  <si>
    <t>value</t>
  </si>
  <si>
    <t>year</t>
  </si>
  <si>
    <t>source</t>
  </si>
  <si>
    <t>MDF</t>
  </si>
  <si>
    <t>kgCO2e/kg</t>
  </si>
  <si>
    <t>ICE DB  V3.0 - world average data (2019)</t>
  </si>
  <si>
    <t>Costumes (new)</t>
  </si>
  <si>
    <t>New clothing</t>
  </si>
  <si>
    <t>Birch plywood</t>
  </si>
  <si>
    <t>https://ig-tools.com/resources</t>
  </si>
  <si>
    <t>Costumes (reused)</t>
  </si>
  <si>
    <t>Standard</t>
  </si>
  <si>
    <t>Bicycle - Standard</t>
  </si>
  <si>
    <t>WISA plywood</t>
  </si>
  <si>
    <t>https://www.wisaplywood.com/siteassets/documents/certificates/rts-epd-19-19_upm_plywood_wisa_birch__uncoated_signed.pdf</t>
  </si>
  <si>
    <t>Electric</t>
  </si>
  <si>
    <t>Bicycle - Electric</t>
  </si>
  <si>
    <t>Softwood plywood</t>
  </si>
  <si>
    <t>https://www.openco2.net/en/emission-factors/product/plywood-softwood/255</t>
  </si>
  <si>
    <t>Bus - Average local bus</t>
  </si>
  <si>
    <t>European softwood</t>
  </si>
  <si>
    <t>ICE DB  V3.0 - world average data (2019) adjusted for less distance traveled using ARUP Embodied Carbon (2023)</t>
  </si>
  <si>
    <t>Average</t>
  </si>
  <si>
    <t>Car - Average</t>
  </si>
  <si>
    <t>Other softwood</t>
  </si>
  <si>
    <t>Car - Petrol</t>
  </si>
  <si>
    <t>European hardwood</t>
  </si>
  <si>
    <t>Car - Diesel</t>
  </si>
  <si>
    <t>Other hardwood</t>
  </si>
  <si>
    <t>Hybrid</t>
  </si>
  <si>
    <t>Car - Hybrid</t>
  </si>
  <si>
    <t>Steel</t>
  </si>
  <si>
    <t>Car - Electric</t>
  </si>
  <si>
    <t>Aluminium</t>
  </si>
  <si>
    <t>ICE DB  V3.0 - European consumption (2019)</t>
  </si>
  <si>
    <t>Plastics</t>
  </si>
  <si>
    <t>UK Government 2023 - Average plastic</t>
  </si>
  <si>
    <t>Short-haul - Economy</t>
  </si>
  <si>
    <t>Plane - Short-haul - Economy</t>
  </si>
  <si>
    <t>Polystyrene</t>
  </si>
  <si>
    <t>UK Government 2023 - Polystyrene</t>
  </si>
  <si>
    <t>Short-haul - Business class</t>
  </si>
  <si>
    <t>Plane - Short-haul - Business class</t>
  </si>
  <si>
    <t>Twinwall</t>
  </si>
  <si>
    <t>UK Government 2023 - Average plastic rigid</t>
  </si>
  <si>
    <t>Long-haul - Economy</t>
  </si>
  <si>
    <t>Plane - Long-haul - Economy</t>
  </si>
  <si>
    <t>Clear polycarb</t>
  </si>
  <si>
    <t>Long-haul - Premium economy</t>
  </si>
  <si>
    <t>Plane - Long-haul - Premium economy</t>
  </si>
  <si>
    <t>Train - Light rail/Tram</t>
  </si>
  <si>
    <t>Diabond</t>
  </si>
  <si>
    <t>Long-haul - Business class</t>
  </si>
  <si>
    <t>Plane - Long-haul - Business class</t>
  </si>
  <si>
    <t>Poly Molding</t>
  </si>
  <si>
    <t>ICE DB  V3.0 - world average data (2011)</t>
  </si>
  <si>
    <t>Long-haul - First class</t>
  </si>
  <si>
    <t>Plane - Long-haul - First class</t>
  </si>
  <si>
    <t>Yellow soft foam</t>
  </si>
  <si>
    <t>Foot passenger</t>
  </si>
  <si>
    <t>Ferry - Foot passenger</t>
  </si>
  <si>
    <t>Aluminium General, European Mix, Inc Imports</t>
  </si>
  <si>
    <t>Car passenger</t>
  </si>
  <si>
    <t>Ferry - Car passenger</t>
  </si>
  <si>
    <t>Aluminium, produced in Europe</t>
  </si>
  <si>
    <t>Aluminium General, Worldwide</t>
  </si>
  <si>
    <t>Train - Underground/Metro</t>
  </si>
  <si>
    <t>Van - Average</t>
  </si>
  <si>
    <t>Van - Petrol</t>
  </si>
  <si>
    <t>Van - Diesel</t>
  </si>
  <si>
    <t>Van - Electric</t>
  </si>
  <si>
    <t>Select fuel</t>
  </si>
  <si>
    <t>Carbon factor sources</t>
  </si>
  <si>
    <t>Association of Issuing Bodies (AIB) 2023</t>
  </si>
  <si>
    <t>Country-specific electricity</t>
  </si>
  <si>
    <t>All other energy sources and fuels</t>
  </si>
  <si>
    <t>Select the country in which your building(s) are located and enter the energy use from meter readings or energy bills. The emissions will then automatically caclulate.</t>
  </si>
  <si>
    <t>Enter the energy use from meter readings or energy bills. The emissions will then automatically caclulate.</t>
  </si>
  <si>
    <t>Select a fuel type then enter the energy use from meter readings or energy bills. The emissions will then automatically caclulate.</t>
  </si>
  <si>
    <t>To add additional rows to the tables, please unlock the sheet using the password 'TGB'. When doing this, be careful to not delete any formula and to copy the formula in columns F and G to any new rows.</t>
  </si>
  <si>
    <t>kWh</t>
  </si>
  <si>
    <t>Have you set a timescale for reaching Theatre Green Book Basic stage?</t>
  </si>
  <si>
    <t>NOTE : Fill in N/A if you don't operate public-facing food, drink or retail</t>
  </si>
  <si>
    <t>NOTE : Fill in N/A if you don't operate a building, but use the guidance to run your rented offices and stores as sustainably as possible.</t>
  </si>
  <si>
    <t>Do you provide audiences with information on sustainable transport options (and/or ask receiving venues to do so)?</t>
  </si>
  <si>
    <t>Do you record business (non-commuting) travel (including artist travel and rehearsals), using the Travel Calculator?</t>
  </si>
  <si>
    <t>TOTAL</t>
  </si>
  <si>
    <t>BASIC - INTERMEDIATE - ADVANCED</t>
  </si>
  <si>
    <t>THANKS</t>
  </si>
  <si>
    <t>Neither the Theatre Green Book, nor its writers and sponsors, are liable for any damages which may result indirectly or directly from applying or using the Theatre Green Book and its contents. No warranty or guarantee is given or implied about the accuracy, reliability, completeness or suitability of advice contained in the Theatre Green Book. It is offered in good faith to help theatre-makers move towards more sustainable practice, but using the contents is solely at the risk and responsibility of users.</t>
  </si>
  <si>
    <t>How to use the Tracker</t>
  </si>
  <si>
    <t>• These worksheets give you the standards for Basic, Intermediate or Advanced operations.</t>
  </si>
  <si>
    <t>With thanks to the many people who have helped develop this Operations Tracker, especially to Rachael O'Sullivan of Royal Opera House and Paul Jozefowski of the National Theatre.</t>
  </si>
  <si>
    <t>• To meet the standards you need to meet the standard for sustainable organisation, and either four (Basic and Intermediate) or all (Advanced) of the remaining steps.</t>
  </si>
  <si>
    <t>• Cells fill in automatically when you answer the questions in the other worksheets.</t>
  </si>
  <si>
    <t>1) Organisation</t>
  </si>
  <si>
    <t>2) Paper &amp; Digital</t>
  </si>
  <si>
    <t>3) Food, Drink, Retail</t>
  </si>
  <si>
    <t>4) Building Management</t>
  </si>
  <si>
    <t>5) Waste</t>
  </si>
  <si>
    <t>6) Travel</t>
  </si>
  <si>
    <t>7) Contracts</t>
  </si>
  <si>
    <t>• Answer the questions in the questionnaires for Basic, Intermediate or Advanced standards. Your answers will automatically appear in the Basic, Intermediate or Advanced worksheets.</t>
  </si>
  <si>
    <t>• Some sheets contain 'Suggestions' which will help you write Policies or Action Plans for each area.</t>
  </si>
  <si>
    <t>Building Energy Calculator</t>
  </si>
  <si>
    <t xml:space="preserve">• For each energy type, fill in the calendar period, and your country. </t>
  </si>
  <si>
    <t>• Utilities bills will show how much energy, in kilowatt hurs (kwh) you use in each period.</t>
  </si>
  <si>
    <t>• Your carbon emissions will appear automatically. There's a summary sheet in the Certification workbook where you can fill in these figures to generate an overall carbon footprint.</t>
  </si>
  <si>
    <t>Travel Calculator</t>
  </si>
  <si>
    <t>• Fill in details of each journey, along with the country and type of transport.</t>
  </si>
  <si>
    <t>release date:</t>
  </si>
  <si>
    <t xml:space="preserve">Theatre Green Book Operations Tracker </t>
  </si>
  <si>
    <r>
      <t xml:space="preserve">• Make a plan and timetable to manage </t>
    </r>
    <r>
      <rPr>
        <b/>
        <sz val="14"/>
        <color theme="9"/>
        <rFont val="Calibri"/>
        <family val="2"/>
        <scheme val="minor"/>
      </rPr>
      <t>FOOD AND DRINK</t>
    </r>
    <r>
      <rPr>
        <sz val="14"/>
        <color theme="1"/>
        <rFont val="Calibri"/>
        <family val="2"/>
        <scheme val="minor"/>
      </rPr>
      <t xml:space="preserve"> outlets sustainably. If you have a restaurant or staff canteen, make </t>
    </r>
    <r>
      <rPr>
        <b/>
        <sz val="14"/>
        <color theme="9"/>
        <rFont val="Calibri"/>
        <family val="2"/>
        <scheme val="minor"/>
      </rPr>
      <t>20%</t>
    </r>
    <r>
      <rPr>
        <sz val="14"/>
        <color theme="1"/>
        <rFont val="Calibri"/>
        <family val="2"/>
        <scheme val="minor"/>
      </rPr>
      <t xml:space="preserve"> of starters &amp; mains vegetarian or vegan. </t>
    </r>
  </si>
  <si>
    <r>
      <t xml:space="preserve">• Implement your plan to manage </t>
    </r>
    <r>
      <rPr>
        <b/>
        <sz val="14"/>
        <color theme="9"/>
        <rFont val="Calibri"/>
        <family val="2"/>
        <scheme val="minor"/>
      </rPr>
      <t>FOOD AND DRINK</t>
    </r>
    <r>
      <rPr>
        <sz val="14"/>
        <color theme="1"/>
        <rFont val="Calibri"/>
        <family val="2"/>
        <scheme val="minor"/>
      </rPr>
      <t xml:space="preserve"> outlets sustainably. If you have a restaurant or staff canteen, make </t>
    </r>
    <r>
      <rPr>
        <b/>
        <sz val="14"/>
        <color theme="9"/>
        <rFont val="Calibri"/>
        <family val="2"/>
        <scheme val="minor"/>
      </rPr>
      <t>20%</t>
    </r>
    <r>
      <rPr>
        <sz val="14"/>
        <color theme="1"/>
        <rFont val="Calibri"/>
        <family val="2"/>
        <scheme val="minor"/>
      </rPr>
      <t xml:space="preserve"> of starters and mains plant-based. </t>
    </r>
  </si>
  <si>
    <t>If you have a restaurant or staff canteen, are 20% of your starters and mains vegetarian or vegan?</t>
  </si>
  <si>
    <t>If you have a restaurant or staff canteen, are 20% of your starters and mains plant-based?</t>
  </si>
  <si>
    <r>
      <t xml:space="preserve">• Complete your plan to manage </t>
    </r>
    <r>
      <rPr>
        <b/>
        <sz val="14"/>
        <color theme="9"/>
        <rFont val="Calibri"/>
        <family val="2"/>
        <scheme val="minor"/>
      </rPr>
      <t>FOOD AND DRINK</t>
    </r>
    <r>
      <rPr>
        <sz val="14"/>
        <color theme="1"/>
        <rFont val="Calibri"/>
        <family val="2"/>
        <scheme val="minor"/>
      </rPr>
      <t xml:space="preserve"> outlets sustainably. If you have a restaurant or staff canteen, make </t>
    </r>
    <r>
      <rPr>
        <b/>
        <sz val="14"/>
        <color theme="9"/>
        <rFont val="Calibri"/>
        <family val="2"/>
        <scheme val="minor"/>
      </rPr>
      <t>75%</t>
    </r>
    <r>
      <rPr>
        <sz val="14"/>
        <color theme="1"/>
        <rFont val="Calibri"/>
        <family val="2"/>
        <scheme val="minor"/>
      </rPr>
      <t xml:space="preserve"> of all menu items plant-based. </t>
    </r>
  </si>
  <si>
    <r>
      <t xml:space="preserve">• Implement your </t>
    </r>
    <r>
      <rPr>
        <b/>
        <sz val="14"/>
        <color theme="9"/>
        <rFont val="Calibri"/>
        <family val="2"/>
        <scheme val="minor"/>
      </rPr>
      <t>DELIVERIES PLAN</t>
    </r>
    <r>
      <rPr>
        <sz val="14"/>
        <color theme="1"/>
        <rFont val="Calibri"/>
        <family val="2"/>
        <scheme val="minor"/>
      </rPr>
      <t xml:space="preserve"> to reduce the annual carbon footprint of deliveries.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</si>
</sst>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
  </numFmts>
  <fonts count="6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1"/>
      <name val="Calibri"/>
      <family val="2"/>
      <scheme val="minor"/>
    </font>
    <font>
      <sz val="11"/>
      <color theme="1"/>
      <name val="Calibri"/>
      <family val="2"/>
      <scheme val="minor"/>
    </font>
    <font>
      <b/>
      <u/>
      <sz val="11"/>
      <color theme="1"/>
      <name val="Calibri"/>
      <family val="2"/>
      <scheme val="minor"/>
    </font>
    <font>
      <u/>
      <sz val="12"/>
      <color theme="10"/>
      <name val="Calibri"/>
      <family val="2"/>
      <scheme val="minor"/>
    </font>
    <font>
      <b/>
      <sz val="12"/>
      <color theme="1"/>
      <name val="Calibri"/>
      <family val="2"/>
      <scheme val="minor"/>
    </font>
    <font>
      <i/>
      <sz val="12"/>
      <color theme="1"/>
      <name val="Calibri"/>
      <family val="2"/>
      <scheme val="minor"/>
    </font>
    <font>
      <b/>
      <sz val="16"/>
      <color rgb="FFFF0000"/>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sz val="12"/>
      <color theme="1"/>
      <name val="Calibri"/>
      <family val="2"/>
      <scheme val="minor"/>
    </font>
    <font>
      <b/>
      <sz val="36"/>
      <color rgb="FF92D050"/>
      <name val="Calibri"/>
      <family val="2"/>
      <scheme val="minor"/>
    </font>
    <font>
      <sz val="36"/>
      <color rgb="FF92D050"/>
      <name val="Calibri"/>
      <family val="2"/>
      <scheme val="minor"/>
    </font>
    <font>
      <sz val="12"/>
      <color theme="1"/>
      <name val="Arial"/>
      <family val="2"/>
    </font>
    <font>
      <b/>
      <sz val="24"/>
      <color theme="1"/>
      <name val="Calibri"/>
      <family val="2"/>
      <scheme val="minor"/>
    </font>
    <font>
      <b/>
      <i/>
      <sz val="12"/>
      <color theme="1"/>
      <name val="Calibri"/>
      <family val="2"/>
      <scheme val="minor"/>
    </font>
    <font>
      <i/>
      <sz val="14"/>
      <color rgb="FFFF0000"/>
      <name val="Calibri"/>
      <family val="2"/>
      <scheme val="minor"/>
    </font>
    <font>
      <i/>
      <sz val="12"/>
      <color rgb="FFFF0000"/>
      <name val="Calibri"/>
      <family val="2"/>
      <scheme val="minor"/>
    </font>
    <font>
      <i/>
      <sz val="11"/>
      <color rgb="FFFF0000"/>
      <name val="Calibri"/>
      <family val="2"/>
      <scheme val="minor"/>
    </font>
    <font>
      <b/>
      <sz val="24"/>
      <color theme="0"/>
      <name val="Calibri"/>
      <family val="2"/>
      <scheme val="minor"/>
    </font>
    <font>
      <b/>
      <sz val="24"/>
      <color rgb="FFFF0000"/>
      <name val="Avenir Next Bold"/>
    </font>
    <font>
      <b/>
      <sz val="22"/>
      <color theme="1"/>
      <name val="Calibri"/>
      <family val="2"/>
      <scheme val="minor"/>
    </font>
    <font>
      <b/>
      <sz val="36"/>
      <color theme="0"/>
      <name val="Calibri"/>
      <family val="2"/>
      <scheme val="minor"/>
    </font>
    <font>
      <sz val="14"/>
      <color theme="1"/>
      <name val="Calibri"/>
      <family val="2"/>
      <scheme val="minor"/>
    </font>
    <font>
      <b/>
      <i/>
      <sz val="12"/>
      <color rgb="FFFF0000"/>
      <name val="Calibri"/>
      <family val="2"/>
      <scheme val="minor"/>
    </font>
    <font>
      <b/>
      <i/>
      <sz val="11"/>
      <color rgb="FFFF0000"/>
      <name val="Calibri"/>
      <family val="2"/>
      <scheme val="minor"/>
    </font>
    <font>
      <sz val="11"/>
      <color rgb="FFFF0000"/>
      <name val="Calibri"/>
      <family val="2"/>
      <scheme val="minor"/>
    </font>
    <font>
      <b/>
      <sz val="36"/>
      <color rgb="FFFF0000"/>
      <name val="Calibri"/>
      <family val="2"/>
      <scheme val="minor"/>
    </font>
    <font>
      <sz val="12"/>
      <color theme="1"/>
      <name val="Calibri (Body)"/>
    </font>
    <font>
      <b/>
      <sz val="36"/>
      <color rgb="FFFF0000"/>
      <name val="Calibri"/>
      <family val="2"/>
    </font>
    <font>
      <b/>
      <i/>
      <sz val="14"/>
      <color rgb="FFFF0000"/>
      <name val="Calibri"/>
      <family val="2"/>
      <scheme val="minor"/>
    </font>
    <font>
      <b/>
      <sz val="14"/>
      <color rgb="FFFF0000"/>
      <name val="Avenir Next Regular"/>
    </font>
    <font>
      <b/>
      <i/>
      <sz val="18"/>
      <color rgb="FFC00000"/>
      <name val="Calibri"/>
      <family val="2"/>
      <scheme val="minor"/>
    </font>
    <font>
      <sz val="16"/>
      <color theme="1"/>
      <name val="Calibri"/>
      <family val="2"/>
      <scheme val="minor"/>
    </font>
    <font>
      <b/>
      <sz val="14"/>
      <color theme="1"/>
      <name val="Calibri"/>
      <family val="2"/>
      <scheme val="minor"/>
    </font>
    <font>
      <sz val="14"/>
      <color theme="9"/>
      <name val="Calibri"/>
      <family val="2"/>
      <scheme val="minor"/>
    </font>
    <font>
      <sz val="24"/>
      <color theme="1"/>
      <name val="Calibri"/>
      <family val="2"/>
      <scheme val="minor"/>
    </font>
    <font>
      <i/>
      <sz val="14"/>
      <color rgb="FF000000"/>
      <name val="Calibri"/>
      <family val="2"/>
      <scheme val="minor"/>
    </font>
    <font>
      <i/>
      <sz val="12"/>
      <color rgb="FF000000"/>
      <name val="Calibri"/>
      <family val="2"/>
      <scheme val="minor"/>
    </font>
    <font>
      <i/>
      <sz val="18"/>
      <color theme="1"/>
      <name val="Calibri"/>
      <family val="2"/>
      <scheme val="minor"/>
    </font>
    <font>
      <b/>
      <sz val="12"/>
      <color rgb="FFFF0000"/>
      <name val="Calibri"/>
      <family val="2"/>
      <scheme val="minor"/>
    </font>
    <font>
      <sz val="14"/>
      <color rgb="FF000000"/>
      <name val="Calibri"/>
      <family val="2"/>
      <scheme val="minor"/>
    </font>
    <font>
      <b/>
      <sz val="14"/>
      <color theme="9"/>
      <name val="Calibri"/>
      <family val="2"/>
      <scheme val="minor"/>
    </font>
    <font>
      <sz val="14"/>
      <color rgb="FF70AD47"/>
      <name val="Calibri"/>
      <family val="2"/>
      <scheme val="minor"/>
    </font>
    <font>
      <b/>
      <sz val="14"/>
      <color rgb="FF70AD47"/>
      <name val="Calibri"/>
      <family val="2"/>
      <scheme val="minor"/>
    </font>
    <font>
      <sz val="18"/>
      <color rgb="FFFF0000"/>
      <name val="Calibri"/>
      <family val="2"/>
      <scheme val="minor"/>
    </font>
    <font>
      <b/>
      <sz val="28"/>
      <color theme="1"/>
      <name val="Calibri"/>
      <family val="2"/>
      <scheme val="minor"/>
    </font>
    <font>
      <b/>
      <i/>
      <sz val="28"/>
      <color theme="1"/>
      <name val="Calibri"/>
      <family val="2"/>
      <scheme val="minor"/>
    </font>
    <font>
      <b/>
      <i/>
      <sz val="16"/>
      <color rgb="FFFF0000"/>
      <name val="Calibri"/>
      <family val="2"/>
      <scheme val="minor"/>
    </font>
    <font>
      <i/>
      <sz val="16"/>
      <color theme="1"/>
      <name val="Calibri"/>
      <family val="2"/>
      <scheme val="minor"/>
    </font>
    <font>
      <b/>
      <sz val="12"/>
      <color theme="0"/>
      <name val="Calibri"/>
      <family val="2"/>
      <scheme val="minor"/>
    </font>
    <font>
      <b/>
      <sz val="18"/>
      <color theme="1"/>
      <name val="Calibri"/>
      <family val="2"/>
      <scheme val="minor"/>
    </font>
    <font>
      <b/>
      <i/>
      <sz val="14"/>
      <color theme="1"/>
      <name val="Calibri"/>
      <family val="2"/>
      <scheme val="minor"/>
    </font>
    <font>
      <b/>
      <sz val="14"/>
      <color rgb="FFFF0000"/>
      <name val="Calibri"/>
      <family val="2"/>
      <scheme val="minor"/>
    </font>
    <font>
      <i/>
      <sz val="14"/>
      <color theme="1"/>
      <name val="Calibri"/>
      <family val="2"/>
      <scheme val="minor"/>
    </font>
    <font>
      <b/>
      <i/>
      <sz val="16"/>
      <color theme="1"/>
      <name val="Calibri"/>
      <family val="2"/>
      <scheme val="minor"/>
    </font>
    <font>
      <u/>
      <sz val="11"/>
      <color theme="10"/>
      <name val="Calibri"/>
      <family val="2"/>
      <scheme val="minor"/>
    </font>
    <font>
      <u/>
      <sz val="14"/>
      <color theme="10"/>
      <name val="Calibri"/>
      <family val="2"/>
      <scheme val="minor"/>
    </font>
    <font>
      <sz val="12"/>
      <color indexed="81"/>
      <name val="Tahoma"/>
      <family val="2"/>
    </font>
    <font>
      <b/>
      <u/>
      <sz val="16"/>
      <color rgb="FFFF0000"/>
      <name val="Calibri"/>
      <family val="2"/>
      <scheme val="minor"/>
    </font>
    <font>
      <b/>
      <sz val="72"/>
      <color theme="0" tint="-0.249977111117893"/>
      <name val="Calibri"/>
      <family val="2"/>
      <scheme val="minor"/>
    </font>
    <font>
      <sz val="8"/>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bgColor theme="5"/>
      </patternFill>
    </fill>
    <fill>
      <patternFill patternType="solid">
        <fgColor rgb="FFE2EFDA"/>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9"/>
      </left>
      <right style="medium">
        <color theme="9"/>
      </right>
      <top style="medium">
        <color theme="9"/>
      </top>
      <bottom style="medium">
        <color theme="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5"/>
      </left>
      <right/>
      <top style="thin">
        <color theme="5"/>
      </top>
      <bottom/>
      <diagonal/>
    </border>
    <border>
      <left/>
      <right/>
      <top style="thin">
        <color theme="5"/>
      </top>
      <bottom/>
      <diagonal/>
    </border>
    <border>
      <left/>
      <right/>
      <top style="thin">
        <color theme="5"/>
      </top>
      <bottom style="thin">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theme="0" tint="-0.499984740745262"/>
      </bottom>
      <diagonal/>
    </border>
    <border>
      <left/>
      <right style="thin">
        <color theme="5"/>
      </right>
      <top style="thin">
        <color theme="5"/>
      </top>
      <bottom/>
      <diagonal/>
    </border>
  </borders>
  <cellStyleXfs count="11">
    <xf numFmtId="0" fontId="0" fillId="0" borderId="0"/>
    <xf numFmtId="0" fontId="6" fillId="0" borderId="0"/>
    <xf numFmtId="0" fontId="8" fillId="0" borderId="0" applyNumberFormat="0" applyFill="0" applyBorder="0" applyAlignment="0" applyProtection="0"/>
    <xf numFmtId="0" fontId="16" fillId="0" borderId="0"/>
    <xf numFmtId="0" fontId="19" fillId="0" borderId="0"/>
    <xf numFmtId="0" fontId="16" fillId="0" borderId="0"/>
    <xf numFmtId="0" fontId="16" fillId="0" borderId="0"/>
    <xf numFmtId="0" fontId="4" fillId="0" borderId="0"/>
    <xf numFmtId="0" fontId="62" fillId="0" borderId="0" applyNumberFormat="0" applyFill="0" applyBorder="0" applyAlignment="0" applyProtection="0"/>
    <xf numFmtId="0" fontId="4" fillId="0" borderId="0"/>
    <xf numFmtId="0" fontId="3" fillId="0" borderId="0"/>
  </cellStyleXfs>
  <cellXfs count="341">
    <xf numFmtId="0" fontId="0" fillId="0" borderId="0" xfId="0"/>
    <xf numFmtId="0" fontId="0" fillId="0" borderId="0" xfId="0" applyAlignment="1">
      <alignment vertical="center"/>
    </xf>
    <xf numFmtId="0" fontId="5" fillId="0" borderId="0" xfId="0" applyFont="1" applyAlignment="1">
      <alignment vertical="center"/>
    </xf>
    <xf numFmtId="0" fontId="0" fillId="0" borderId="0" xfId="0" applyAlignment="1">
      <alignment horizontal="left" vertical="center" wrapText="1"/>
    </xf>
    <xf numFmtId="0" fontId="5" fillId="0" borderId="0" xfId="0" applyFont="1" applyAlignment="1">
      <alignment horizontal="left" vertical="center" wrapText="1"/>
    </xf>
    <xf numFmtId="0" fontId="9" fillId="0" borderId="16" xfId="0" applyFont="1" applyBorder="1" applyAlignment="1">
      <alignment horizontal="center" vertical="center"/>
    </xf>
    <xf numFmtId="0" fontId="6" fillId="0" borderId="0" xfId="1" applyAlignment="1">
      <alignment horizontal="center" vertical="center" textRotation="90"/>
    </xf>
    <xf numFmtId="0" fontId="13" fillId="0" borderId="0" xfId="1" applyFont="1" applyAlignment="1">
      <alignment horizontal="center" vertical="center"/>
    </xf>
    <xf numFmtId="0" fontId="6" fillId="0" borderId="0" xfId="1" applyAlignment="1">
      <alignment vertical="center" wrapText="1"/>
    </xf>
    <xf numFmtId="0" fontId="11" fillId="0" borderId="0" xfId="1" applyFont="1" applyAlignment="1">
      <alignment vertical="center" wrapText="1"/>
    </xf>
    <xf numFmtId="0" fontId="6" fillId="0" borderId="0" xfId="1" applyAlignment="1">
      <alignment vertical="center"/>
    </xf>
    <xf numFmtId="0" fontId="12" fillId="0" borderId="0" xfId="1" applyFont="1" applyAlignment="1">
      <alignment vertical="center" wrapText="1"/>
    </xf>
    <xf numFmtId="0" fontId="10" fillId="0" borderId="0" xfId="0" applyFont="1" applyAlignment="1">
      <alignment vertical="center" wrapText="1"/>
    </xf>
    <xf numFmtId="0" fontId="0" fillId="0" borderId="0" xfId="0" applyAlignment="1">
      <alignment vertical="center" wrapText="1"/>
    </xf>
    <xf numFmtId="0" fontId="9" fillId="0" borderId="0" xfId="0" applyFont="1" applyAlignment="1">
      <alignment horizontal="center" vertical="center"/>
    </xf>
    <xf numFmtId="0" fontId="14" fillId="0" borderId="0" xfId="1"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6" fillId="4" borderId="16" xfId="1" applyFill="1" applyBorder="1" applyAlignment="1">
      <alignment vertical="center" wrapText="1"/>
    </xf>
    <xf numFmtId="0" fontId="6" fillId="0" borderId="0" xfId="1" applyAlignment="1">
      <alignment horizontal="left" vertical="center" wrapText="1"/>
    </xf>
    <xf numFmtId="0" fontId="6" fillId="4" borderId="0" xfId="1" applyFill="1" applyAlignment="1">
      <alignment vertical="center" wrapText="1"/>
    </xf>
    <xf numFmtId="0" fontId="6" fillId="4" borderId="17" xfId="1" applyFill="1" applyBorder="1" applyAlignment="1">
      <alignment vertical="center" wrapText="1"/>
    </xf>
    <xf numFmtId="0" fontId="15" fillId="2" borderId="16" xfId="0" applyFont="1" applyFill="1" applyBorder="1" applyAlignment="1">
      <alignment horizontal="center" vertical="center"/>
    </xf>
    <xf numFmtId="0" fontId="17" fillId="0" borderId="0" xfId="0" applyFont="1" applyAlignment="1">
      <alignment horizontal="left" vertical="center"/>
    </xf>
    <xf numFmtId="0" fontId="26" fillId="0" borderId="0" xfId="0" applyFont="1" applyAlignment="1">
      <alignment horizontal="left" vertical="center"/>
    </xf>
    <xf numFmtId="0" fontId="28" fillId="2" borderId="0" xfId="0" applyFont="1" applyFill="1" applyAlignment="1">
      <alignment vertical="center"/>
    </xf>
    <xf numFmtId="0" fontId="29" fillId="0" borderId="0" xfId="0" applyFont="1"/>
    <xf numFmtId="0" fontId="29" fillId="0" borderId="0" xfId="0" applyFont="1" applyAlignment="1">
      <alignment vertical="center"/>
    </xf>
    <xf numFmtId="0" fontId="24" fillId="0" borderId="0" xfId="1" applyFont="1" applyAlignment="1">
      <alignment vertical="center" wrapText="1"/>
    </xf>
    <xf numFmtId="0" fontId="17" fillId="0" borderId="0" xfId="1" applyFont="1" applyAlignment="1">
      <alignment vertical="center" wrapText="1"/>
    </xf>
    <xf numFmtId="0" fontId="28" fillId="8" borderId="0" xfId="0" applyFont="1" applyFill="1" applyAlignment="1">
      <alignment vertical="center"/>
    </xf>
    <xf numFmtId="0" fontId="28" fillId="3" borderId="0" xfId="0" applyFont="1" applyFill="1" applyAlignment="1">
      <alignment vertical="center"/>
    </xf>
    <xf numFmtId="0" fontId="7" fillId="0" borderId="0" xfId="1" applyFont="1" applyAlignment="1">
      <alignment vertical="center"/>
    </xf>
    <xf numFmtId="0" fontId="6" fillId="4" borderId="19" xfId="1" applyFill="1" applyBorder="1" applyAlignment="1">
      <alignment vertical="center" wrapText="1"/>
    </xf>
    <xf numFmtId="0" fontId="6" fillId="4" borderId="26" xfId="1" applyFill="1" applyBorder="1" applyAlignment="1">
      <alignment vertical="center" wrapText="1"/>
    </xf>
    <xf numFmtId="0" fontId="6" fillId="4" borderId="27" xfId="1" applyFill="1" applyBorder="1" applyAlignment="1">
      <alignment vertical="center" wrapText="1"/>
    </xf>
    <xf numFmtId="0" fontId="15" fillId="6" borderId="16" xfId="0" applyFont="1" applyFill="1" applyBorder="1" applyAlignment="1">
      <alignment horizontal="center" vertical="center"/>
    </xf>
    <xf numFmtId="0" fontId="15" fillId="6" borderId="16" xfId="0" applyFont="1" applyFill="1" applyBorder="1" applyAlignment="1">
      <alignment horizontal="center" vertical="center" wrapText="1"/>
    </xf>
    <xf numFmtId="0" fontId="17" fillId="6" borderId="26" xfId="1" applyFont="1" applyFill="1" applyBorder="1" applyAlignment="1">
      <alignment vertical="center" wrapText="1"/>
    </xf>
    <xf numFmtId="0" fontId="6" fillId="6" borderId="26" xfId="1" applyFill="1" applyBorder="1" applyAlignment="1">
      <alignment vertical="center"/>
    </xf>
    <xf numFmtId="0" fontId="13" fillId="6" borderId="27" xfId="1" applyFont="1" applyFill="1" applyBorder="1" applyAlignment="1">
      <alignment horizontal="center" vertical="center"/>
    </xf>
    <xf numFmtId="0" fontId="6" fillId="6" borderId="27" xfId="1" applyFill="1" applyBorder="1" applyAlignment="1">
      <alignment vertical="center"/>
    </xf>
    <xf numFmtId="0" fontId="11" fillId="0" borderId="0" xfId="0" applyFont="1" applyAlignment="1">
      <alignment vertical="center" wrapText="1"/>
    </xf>
    <xf numFmtId="0" fontId="31" fillId="0" borderId="16" xfId="1" applyFont="1" applyBorder="1" applyAlignment="1">
      <alignment horizontal="center" vertical="center"/>
    </xf>
    <xf numFmtId="0" fontId="24" fillId="0" borderId="16" xfId="1" applyFont="1" applyBorder="1" applyAlignment="1">
      <alignment vertical="center" wrapText="1"/>
    </xf>
    <xf numFmtId="0" fontId="6" fillId="4" borderId="16" xfId="1" applyFill="1" applyBorder="1" applyAlignment="1">
      <alignment horizontal="center" vertical="center" wrapText="1"/>
    </xf>
    <xf numFmtId="0" fontId="27" fillId="0" borderId="0" xfId="0" applyFont="1" applyAlignment="1">
      <alignment vertical="center"/>
    </xf>
    <xf numFmtId="0" fontId="32" fillId="0" borderId="0" xfId="1" applyFont="1" applyAlignment="1">
      <alignment vertical="center"/>
    </xf>
    <xf numFmtId="0" fontId="33" fillId="0" borderId="0" xfId="1" applyFont="1" applyAlignment="1">
      <alignment vertical="center"/>
    </xf>
    <xf numFmtId="0" fontId="34" fillId="0" borderId="0" xfId="0" applyFont="1" applyAlignment="1">
      <alignment vertical="center" wrapText="1"/>
    </xf>
    <xf numFmtId="0" fontId="24" fillId="0" borderId="0" xfId="1" applyFont="1" applyAlignment="1">
      <alignment vertical="center"/>
    </xf>
    <xf numFmtId="0" fontId="23" fillId="0" borderId="0" xfId="1" applyFont="1" applyAlignment="1">
      <alignment vertical="center" wrapText="1"/>
    </xf>
    <xf numFmtId="0" fontId="23" fillId="0" borderId="0" xfId="1" applyFont="1" applyAlignment="1">
      <alignment vertical="center"/>
    </xf>
    <xf numFmtId="0" fontId="11" fillId="6" borderId="16" xfId="0" applyFont="1" applyFill="1" applyBorder="1" applyAlignment="1">
      <alignment horizontal="center" vertical="center" wrapText="1"/>
    </xf>
    <xf numFmtId="0" fontId="33" fillId="0" borderId="0" xfId="0" applyFont="1" applyAlignment="1">
      <alignment horizontal="left" vertical="center"/>
    </xf>
    <xf numFmtId="0" fontId="23" fillId="0" borderId="0" xfId="0" applyFont="1" applyAlignment="1">
      <alignment horizontal="right" vertical="top"/>
    </xf>
    <xf numFmtId="0" fontId="35" fillId="0" borderId="0" xfId="0" applyFont="1" applyAlignment="1">
      <alignment horizontal="left" vertical="center"/>
    </xf>
    <xf numFmtId="0" fontId="32" fillId="0" borderId="19" xfId="1" applyFont="1" applyBorder="1" applyAlignment="1">
      <alignment vertical="center" wrapText="1"/>
    </xf>
    <xf numFmtId="0" fontId="32" fillId="0" borderId="26" xfId="1" applyFont="1" applyBorder="1" applyAlignment="1">
      <alignment vertical="center" wrapText="1"/>
    </xf>
    <xf numFmtId="0" fontId="32" fillId="0" borderId="27" xfId="1" applyFont="1" applyBorder="1" applyAlignment="1">
      <alignment vertical="center" wrapText="1"/>
    </xf>
    <xf numFmtId="0" fontId="11" fillId="0" borderId="0" xfId="0" applyFont="1" applyAlignment="1">
      <alignment horizontal="center" vertical="center" wrapText="1"/>
    </xf>
    <xf numFmtId="0" fontId="16" fillId="0" borderId="0" xfId="1" applyFont="1" applyAlignment="1">
      <alignment vertical="center" wrapText="1"/>
    </xf>
    <xf numFmtId="0" fontId="20" fillId="6" borderId="19" xfId="1" applyFont="1" applyFill="1" applyBorder="1" applyAlignment="1">
      <alignment vertical="center"/>
    </xf>
    <xf numFmtId="0" fontId="24" fillId="0" borderId="19" xfId="1" applyFont="1" applyBorder="1" applyAlignment="1">
      <alignment vertical="center" wrapText="1"/>
    </xf>
    <xf numFmtId="0" fontId="24" fillId="0" borderId="26" xfId="1" applyFont="1" applyBorder="1" applyAlignment="1">
      <alignment vertical="center" wrapText="1"/>
    </xf>
    <xf numFmtId="0" fontId="24" fillId="0" borderId="27" xfId="1" applyFont="1" applyBorder="1" applyAlignment="1">
      <alignment vertical="center" wrapText="1"/>
    </xf>
    <xf numFmtId="0" fontId="37" fillId="0" borderId="0" xfId="0" applyFont="1" applyAlignment="1">
      <alignment vertical="center" wrapText="1"/>
    </xf>
    <xf numFmtId="0" fontId="38" fillId="0" borderId="0" xfId="0" applyFont="1" applyAlignment="1">
      <alignment vertical="center"/>
    </xf>
    <xf numFmtId="0" fontId="23" fillId="0" borderId="0" xfId="0" applyFont="1" applyAlignment="1">
      <alignment horizontal="left" vertical="center" wrapText="1"/>
    </xf>
    <xf numFmtId="0" fontId="39" fillId="2" borderId="16" xfId="0" applyFont="1" applyFill="1" applyBorder="1" applyAlignment="1">
      <alignment horizontal="center" vertical="center"/>
    </xf>
    <xf numFmtId="0" fontId="39" fillId="8" borderId="16" xfId="0" applyFont="1" applyFill="1" applyBorder="1" applyAlignment="1">
      <alignment horizontal="center" vertical="center"/>
    </xf>
    <xf numFmtId="0" fontId="39" fillId="7" borderId="16" xfId="0" applyFont="1" applyFill="1" applyBorder="1" applyAlignment="1">
      <alignment horizontal="center" vertical="center"/>
    </xf>
    <xf numFmtId="0" fontId="16" fillId="0" borderId="0" xfId="1" applyFont="1" applyAlignment="1">
      <alignment vertical="center"/>
    </xf>
    <xf numFmtId="0" fontId="20" fillId="8" borderId="30" xfId="0" applyFont="1" applyFill="1" applyBorder="1" applyAlignment="1">
      <alignment horizontal="center" vertical="center"/>
    </xf>
    <xf numFmtId="0" fontId="0" fillId="8" borderId="0" xfId="0" applyFill="1" applyAlignment="1">
      <alignment vertical="center" wrapText="1"/>
    </xf>
    <xf numFmtId="0" fontId="40" fillId="0" borderId="0" xfId="0" applyFont="1" applyAlignment="1">
      <alignment wrapText="1"/>
    </xf>
    <xf numFmtId="0" fontId="40" fillId="0" borderId="0" xfId="0" applyFont="1" applyAlignment="1">
      <alignment horizontal="left" vertical="center"/>
    </xf>
    <xf numFmtId="0" fontId="41" fillId="0" borderId="0" xfId="0" applyFont="1" applyAlignment="1">
      <alignment horizontal="center" vertical="center" wrapText="1"/>
    </xf>
    <xf numFmtId="0" fontId="40" fillId="0" borderId="0" xfId="0" applyFont="1" applyAlignment="1">
      <alignment horizontal="center" vertical="center" wrapText="1"/>
    </xf>
    <xf numFmtId="0" fontId="10" fillId="0" borderId="0" xfId="0" applyFont="1" applyAlignment="1">
      <alignment horizontal="center" vertical="center" wrapText="1"/>
    </xf>
    <xf numFmtId="0" fontId="40" fillId="0" borderId="0" xfId="0" applyFont="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left" vertical="center" wrapText="1"/>
    </xf>
    <xf numFmtId="0" fontId="43" fillId="0" borderId="0" xfId="0" applyFont="1" applyAlignment="1">
      <alignment vertical="center" wrapText="1"/>
    </xf>
    <xf numFmtId="0" fontId="44" fillId="0" borderId="0" xfId="0" applyFont="1" applyAlignment="1">
      <alignment vertical="center" wrapText="1"/>
    </xf>
    <xf numFmtId="0" fontId="45" fillId="0" borderId="0" xfId="0" applyFont="1" applyAlignment="1">
      <alignment vertical="center" wrapText="1"/>
    </xf>
    <xf numFmtId="0" fontId="42" fillId="0" borderId="0" xfId="0" applyFont="1" applyAlignment="1">
      <alignment horizontal="left" vertical="center" wrapText="1"/>
    </xf>
    <xf numFmtId="0" fontId="42" fillId="0" borderId="0" xfId="0" applyFont="1" applyAlignment="1">
      <alignment vertical="center" wrapText="1"/>
    </xf>
    <xf numFmtId="0" fontId="29" fillId="0" borderId="0" xfId="0" applyFont="1" applyAlignment="1">
      <alignment horizontal="center" vertical="center" wrapText="1"/>
    </xf>
    <xf numFmtId="0" fontId="46" fillId="0" borderId="0" xfId="0" applyFont="1" applyAlignment="1">
      <alignment horizontal="left" vertical="center" wrapText="1"/>
    </xf>
    <xf numFmtId="0" fontId="10" fillId="0" borderId="0" xfId="0" applyFont="1" applyAlignment="1">
      <alignment horizontal="center" vertical="top" wrapText="1"/>
    </xf>
    <xf numFmtId="0" fontId="20" fillId="0" borderId="0" xfId="0" applyFont="1" applyAlignment="1">
      <alignment horizontal="left" vertical="center"/>
    </xf>
    <xf numFmtId="0" fontId="15" fillId="0" borderId="0" xfId="0" applyFont="1" applyAlignment="1">
      <alignment vertical="center" wrapText="1"/>
    </xf>
    <xf numFmtId="0" fontId="0" fillId="0" borderId="0" xfId="0" applyAlignment="1">
      <alignment horizontal="left" vertical="top"/>
    </xf>
    <xf numFmtId="0" fontId="0" fillId="0" borderId="0" xfId="0" applyAlignment="1">
      <alignment vertical="top"/>
    </xf>
    <xf numFmtId="0" fontId="9" fillId="0" borderId="0" xfId="0" applyFont="1" applyAlignment="1">
      <alignment vertical="center" wrapText="1"/>
    </xf>
    <xf numFmtId="0" fontId="0" fillId="0" borderId="0" xfId="0" applyAlignment="1">
      <alignment wrapText="1"/>
    </xf>
    <xf numFmtId="0" fontId="29" fillId="0" borderId="8" xfId="0" applyFont="1" applyBorder="1" applyAlignment="1">
      <alignment horizontal="left" vertical="center" wrapText="1"/>
    </xf>
    <xf numFmtId="0" fontId="29" fillId="0" borderId="9" xfId="0" applyFont="1" applyBorder="1" applyAlignment="1">
      <alignment vertical="center" wrapText="1"/>
    </xf>
    <xf numFmtId="0" fontId="29" fillId="0" borderId="3" xfId="0" applyFont="1" applyBorder="1" applyAlignment="1">
      <alignment horizontal="left" vertical="center" wrapText="1"/>
    </xf>
    <xf numFmtId="0" fontId="29" fillId="0" borderId="13" xfId="0" applyFont="1" applyBorder="1" applyAlignment="1">
      <alignment vertical="center" wrapText="1"/>
    </xf>
    <xf numFmtId="0" fontId="29" fillId="0" borderId="3" xfId="0" applyFont="1" applyBorder="1" applyAlignment="1">
      <alignment vertical="center" wrapText="1"/>
    </xf>
    <xf numFmtId="0" fontId="40" fillId="0" borderId="3" xfId="0" applyFont="1" applyBorder="1" applyAlignment="1">
      <alignment horizontal="left" vertical="center" wrapText="1"/>
    </xf>
    <xf numFmtId="0" fontId="40" fillId="0" borderId="13"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quotePrefix="1" applyFont="1" applyAlignment="1">
      <alignment horizontal="left" vertical="center"/>
    </xf>
    <xf numFmtId="0" fontId="20" fillId="2" borderId="30" xfId="0" applyFont="1" applyFill="1" applyBorder="1" applyAlignment="1">
      <alignment horizontal="center" vertical="center"/>
    </xf>
    <xf numFmtId="0" fontId="20" fillId="7" borderId="30" xfId="0" applyFont="1" applyFill="1" applyBorder="1" applyAlignment="1">
      <alignment horizontal="center" vertical="center"/>
    </xf>
    <xf numFmtId="0" fontId="0" fillId="2" borderId="0" xfId="0" applyFill="1" applyAlignment="1">
      <alignment vertical="center" wrapText="1"/>
    </xf>
    <xf numFmtId="0" fontId="0" fillId="3" borderId="0" xfId="0" applyFill="1" applyAlignment="1">
      <alignment vertical="center" wrapText="1"/>
    </xf>
    <xf numFmtId="0" fontId="51" fillId="0" borderId="0" xfId="0" applyFont="1" applyAlignment="1">
      <alignment horizontal="left" vertical="center" wrapText="1"/>
    </xf>
    <xf numFmtId="0" fontId="51" fillId="0" borderId="0" xfId="0" quotePrefix="1" applyFont="1" applyAlignment="1">
      <alignment horizontal="left" vertical="center"/>
    </xf>
    <xf numFmtId="0" fontId="52" fillId="8" borderId="5" xfId="2" applyFont="1" applyFill="1" applyBorder="1" applyAlignment="1">
      <alignment horizontal="center" vertical="center"/>
    </xf>
    <xf numFmtId="0" fontId="52" fillId="0" borderId="0" xfId="0" applyFont="1" applyAlignment="1">
      <alignment vertical="center"/>
    </xf>
    <xf numFmtId="0" fontId="52" fillId="8" borderId="5" xfId="0" applyFont="1" applyFill="1" applyBorder="1" applyAlignment="1">
      <alignment horizontal="center" vertical="center"/>
    </xf>
    <xf numFmtId="0" fontId="52" fillId="0" borderId="0" xfId="0" applyFont="1" applyAlignment="1">
      <alignment horizontal="center" vertical="center"/>
    </xf>
    <xf numFmtId="0" fontId="53" fillId="0" borderId="0" xfId="0" applyFont="1" applyAlignment="1">
      <alignment horizontal="center" vertical="center" wrapText="1"/>
    </xf>
    <xf numFmtId="0" fontId="52" fillId="2" borderId="5" xfId="2" applyFont="1" applyFill="1" applyBorder="1" applyAlignment="1">
      <alignment horizontal="center" vertical="center"/>
    </xf>
    <xf numFmtId="0" fontId="52" fillId="2" borderId="5" xfId="0" applyFont="1" applyFill="1" applyBorder="1" applyAlignment="1">
      <alignment horizontal="center" vertical="center"/>
    </xf>
    <xf numFmtId="0" fontId="52" fillId="3" borderId="5" xfId="2" applyFont="1" applyFill="1" applyBorder="1" applyAlignment="1">
      <alignment horizontal="center" vertical="center"/>
    </xf>
    <xf numFmtId="0" fontId="52" fillId="3" borderId="5" xfId="0" applyFont="1" applyFill="1" applyBorder="1" applyAlignment="1">
      <alignment horizontal="center" vertical="center"/>
    </xf>
    <xf numFmtId="0" fontId="6" fillId="0" borderId="19" xfId="1" applyBorder="1" applyAlignment="1">
      <alignment vertical="center"/>
    </xf>
    <xf numFmtId="0" fontId="6" fillId="0" borderId="26" xfId="1" applyBorder="1" applyAlignment="1">
      <alignment vertical="center"/>
    </xf>
    <xf numFmtId="0" fontId="6" fillId="0" borderId="27" xfId="1" applyBorder="1" applyAlignment="1">
      <alignment vertical="center"/>
    </xf>
    <xf numFmtId="0" fontId="54" fillId="0" borderId="0" xfId="0" applyFont="1" applyAlignment="1">
      <alignment vertical="center" wrapText="1"/>
    </xf>
    <xf numFmtId="0" fontId="22" fillId="0" borderId="0" xfId="0" applyFont="1"/>
    <xf numFmtId="0" fontId="16" fillId="0" borderId="0" xfId="5"/>
    <xf numFmtId="0" fontId="16" fillId="0" borderId="35" xfId="5" applyBorder="1"/>
    <xf numFmtId="0" fontId="16" fillId="0" borderId="0" xfId="5" applyAlignment="1">
      <alignment wrapText="1"/>
    </xf>
    <xf numFmtId="0" fontId="16" fillId="0" borderId="34" xfId="5" applyBorder="1"/>
    <xf numFmtId="0" fontId="16" fillId="0" borderId="0" xfId="6" applyProtection="1">
      <protection locked="0"/>
    </xf>
    <xf numFmtId="0" fontId="16" fillId="0" borderId="0" xfId="6" applyAlignment="1" applyProtection="1">
      <alignment horizontal="left" vertical="top"/>
      <protection locked="0"/>
    </xf>
    <xf numFmtId="0" fontId="17" fillId="0" borderId="0" xfId="7" applyFont="1" applyProtection="1">
      <protection locked="0"/>
    </xf>
    <xf numFmtId="0" fontId="5" fillId="0" borderId="0" xfId="6" applyFont="1" applyProtection="1">
      <protection locked="0"/>
    </xf>
    <xf numFmtId="0" fontId="4" fillId="0" borderId="0" xfId="7" applyProtection="1">
      <protection locked="0"/>
    </xf>
    <xf numFmtId="0" fontId="58" fillId="0" borderId="0" xfId="7" applyFont="1" applyAlignment="1" applyProtection="1">
      <alignment vertical="center" wrapText="1"/>
      <protection locked="0"/>
    </xf>
    <xf numFmtId="0" fontId="59" fillId="0" borderId="0" xfId="7" applyFont="1" applyAlignment="1" applyProtection="1">
      <alignment vertical="center" wrapText="1"/>
      <protection locked="0"/>
    </xf>
    <xf numFmtId="0" fontId="58" fillId="0" borderId="0" xfId="7" applyFont="1" applyAlignment="1" applyProtection="1">
      <alignment horizontal="left" vertical="center" wrapText="1"/>
      <protection locked="0"/>
    </xf>
    <xf numFmtId="0" fontId="20" fillId="5" borderId="0" xfId="6" applyFont="1" applyFill="1" applyAlignment="1" applyProtection="1">
      <alignment horizontal="left" vertical="center"/>
      <protection locked="0"/>
    </xf>
    <xf numFmtId="0" fontId="16" fillId="5" borderId="0" xfId="6" applyFill="1" applyAlignment="1" applyProtection="1">
      <alignment horizontal="left" vertical="center"/>
      <protection locked="0"/>
    </xf>
    <xf numFmtId="0" fontId="16" fillId="0" borderId="0" xfId="6" applyAlignment="1" applyProtection="1">
      <alignment horizontal="left" vertical="center"/>
      <protection locked="0"/>
    </xf>
    <xf numFmtId="0" fontId="21" fillId="0" borderId="0" xfId="6" applyFont="1" applyAlignment="1" applyProtection="1">
      <alignment horizontal="center" vertical="center"/>
      <protection locked="0"/>
    </xf>
    <xf numFmtId="0" fontId="21" fillId="0" borderId="0" xfId="6" applyFont="1" applyAlignment="1">
      <alignment horizontal="center" vertical="center"/>
    </xf>
    <xf numFmtId="0" fontId="54" fillId="0" borderId="0" xfId="6" applyFont="1" applyAlignment="1" applyProtection="1">
      <alignment horizontal="left" vertical="center"/>
      <protection locked="0"/>
    </xf>
    <xf numFmtId="0" fontId="61" fillId="0" borderId="0" xfId="6" applyFont="1" applyAlignment="1" applyProtection="1">
      <alignment horizontal="left" vertical="top"/>
      <protection locked="0"/>
    </xf>
    <xf numFmtId="14" fontId="4" fillId="0" borderId="22" xfId="6" applyNumberFormat="1" applyFont="1" applyBorder="1" applyAlignment="1" applyProtection="1">
      <alignment horizontal="left" vertical="center"/>
      <protection locked="0"/>
    </xf>
    <xf numFmtId="14" fontId="4" fillId="0" borderId="21" xfId="6" applyNumberFormat="1" applyFont="1" applyBorder="1" applyAlignment="1" applyProtection="1">
      <alignment horizontal="left" vertical="center"/>
      <protection locked="0"/>
    </xf>
    <xf numFmtId="0" fontId="4" fillId="0" borderId="0" xfId="6" applyFont="1" applyAlignment="1" applyProtection="1">
      <alignment horizontal="left" vertical="center"/>
      <protection locked="0"/>
    </xf>
    <xf numFmtId="0" fontId="4" fillId="0" borderId="21" xfId="6" applyFont="1" applyBorder="1" applyAlignment="1" applyProtection="1">
      <alignment horizontal="left" vertical="center" wrapText="1"/>
      <protection locked="0"/>
    </xf>
    <xf numFmtId="0" fontId="4" fillId="0" borderId="21" xfId="6" applyFont="1" applyBorder="1" applyAlignment="1" applyProtection="1">
      <alignment horizontal="left" vertical="center"/>
      <protection locked="0"/>
    </xf>
    <xf numFmtId="164" fontId="16" fillId="6" borderId="21" xfId="6" applyNumberFormat="1" applyFill="1" applyBorder="1" applyAlignment="1">
      <alignment horizontal="center" vertical="center"/>
    </xf>
    <xf numFmtId="1" fontId="16" fillId="0" borderId="21" xfId="6" applyNumberFormat="1" applyBorder="1" applyAlignment="1">
      <alignment horizontal="center" vertical="center"/>
    </xf>
    <xf numFmtId="0" fontId="21" fillId="0" borderId="16" xfId="6" applyFont="1" applyBorder="1" applyAlignment="1" applyProtection="1">
      <alignment horizontal="center" vertical="center"/>
      <protection locked="0"/>
    </xf>
    <xf numFmtId="0" fontId="16" fillId="0" borderId="16" xfId="6" applyBorder="1" applyAlignment="1" applyProtection="1">
      <alignment horizontal="left" vertical="center"/>
      <protection locked="0"/>
    </xf>
    <xf numFmtId="1" fontId="16" fillId="0" borderId="16" xfId="6" applyNumberFormat="1" applyBorder="1"/>
    <xf numFmtId="0" fontId="16" fillId="0" borderId="0" xfId="6" applyAlignment="1" applyProtection="1">
      <alignment wrapText="1"/>
      <protection locked="0"/>
    </xf>
    <xf numFmtId="0" fontId="0" fillId="0" borderId="21" xfId="6" applyFont="1" applyBorder="1" applyAlignment="1" applyProtection="1">
      <alignment horizontal="left" vertical="center"/>
      <protection locked="0"/>
    </xf>
    <xf numFmtId="0" fontId="16" fillId="0" borderId="0" xfId="6" applyAlignment="1" applyProtection="1">
      <alignment vertical="top"/>
      <protection locked="0"/>
    </xf>
    <xf numFmtId="0" fontId="55" fillId="0" borderId="0" xfId="7" applyFont="1" applyAlignment="1" applyProtection="1">
      <alignment vertical="top"/>
      <protection locked="0"/>
    </xf>
    <xf numFmtId="0" fontId="55" fillId="0" borderId="0" xfId="6" applyFont="1" applyAlignment="1" applyProtection="1">
      <alignment vertical="center"/>
      <protection locked="0"/>
    </xf>
    <xf numFmtId="0" fontId="22" fillId="0" borderId="0" xfId="6" applyFont="1" applyAlignment="1" applyProtection="1">
      <alignment vertical="center"/>
      <protection locked="0"/>
    </xf>
    <xf numFmtId="0" fontId="15" fillId="6" borderId="22" xfId="6" applyFont="1" applyFill="1" applyBorder="1" applyAlignment="1">
      <alignment horizontal="center" vertical="center" wrapText="1"/>
    </xf>
    <xf numFmtId="1" fontId="15" fillId="5" borderId="23" xfId="6" applyNumberFormat="1" applyFont="1" applyFill="1" applyBorder="1" applyAlignment="1">
      <alignment horizontal="center" vertical="center" wrapText="1"/>
    </xf>
    <xf numFmtId="0" fontId="15" fillId="0" borderId="0" xfId="4" applyFont="1" applyProtection="1">
      <protection locked="0"/>
    </xf>
    <xf numFmtId="0" fontId="20" fillId="5" borderId="0" xfId="6" applyFont="1" applyFill="1" applyAlignment="1" applyProtection="1">
      <alignment vertical="center"/>
      <protection locked="0"/>
    </xf>
    <xf numFmtId="0" fontId="16" fillId="5" borderId="0" xfId="6" applyFill="1" applyProtection="1">
      <protection locked="0"/>
    </xf>
    <xf numFmtId="0" fontId="16" fillId="5" borderId="0" xfId="6" applyFill="1" applyAlignment="1" applyProtection="1">
      <alignment horizontal="left" vertical="top"/>
      <protection locked="0"/>
    </xf>
    <xf numFmtId="0" fontId="21" fillId="0" borderId="39" xfId="6" applyFont="1" applyBorder="1" applyAlignment="1" applyProtection="1">
      <alignment vertical="center"/>
      <protection locked="0"/>
    </xf>
    <xf numFmtId="165" fontId="16" fillId="6" borderId="21" xfId="6" applyNumberFormat="1" applyFill="1" applyBorder="1" applyAlignment="1">
      <alignment horizontal="center" vertical="center"/>
    </xf>
    <xf numFmtId="1" fontId="16" fillId="0" borderId="21" xfId="6" applyNumberFormat="1" applyBorder="1" applyAlignment="1">
      <alignment horizontal="center" vertical="top"/>
    </xf>
    <xf numFmtId="0" fontId="54" fillId="0" borderId="0" xfId="6" applyFont="1" applyProtection="1">
      <protection locked="0"/>
    </xf>
    <xf numFmtId="0" fontId="40" fillId="0" borderId="0" xfId="6" applyFont="1" applyProtection="1">
      <protection locked="0"/>
    </xf>
    <xf numFmtId="0" fontId="29" fillId="0" borderId="0" xfId="6" applyFont="1" applyProtection="1">
      <protection locked="0"/>
    </xf>
    <xf numFmtId="0" fontId="55" fillId="0" borderId="0" xfId="6" applyFont="1" applyAlignment="1" applyProtection="1">
      <alignment vertical="top" wrapText="1"/>
      <protection locked="0"/>
    </xf>
    <xf numFmtId="0" fontId="55" fillId="0" borderId="0" xfId="7" applyFont="1" applyAlignment="1" applyProtection="1">
      <alignment vertical="top" wrapText="1"/>
      <protection locked="0"/>
    </xf>
    <xf numFmtId="0" fontId="61" fillId="0" borderId="0" xfId="6" applyFont="1" applyProtection="1">
      <protection locked="0"/>
    </xf>
    <xf numFmtId="0" fontId="16" fillId="0" borderId="0" xfId="6" applyAlignment="1" applyProtection="1">
      <alignment horizontal="center"/>
      <protection locked="0"/>
    </xf>
    <xf numFmtId="0" fontId="4" fillId="0" borderId="0" xfId="9"/>
    <xf numFmtId="0" fontId="4" fillId="0" borderId="21" xfId="3" applyFont="1" applyBorder="1" applyProtection="1">
      <protection locked="0"/>
    </xf>
    <xf numFmtId="2" fontId="4" fillId="0" borderId="21" xfId="3" applyNumberFormat="1" applyFont="1" applyBorder="1" applyAlignment="1" applyProtection="1">
      <alignment horizontal="left" vertical="top"/>
      <protection locked="0"/>
    </xf>
    <xf numFmtId="2" fontId="4" fillId="0" borderId="21" xfId="3" applyNumberFormat="1" applyFont="1" applyBorder="1" applyProtection="1">
      <protection locked="0"/>
    </xf>
    <xf numFmtId="0" fontId="56" fillId="9" borderId="0" xfId="5" applyFont="1" applyFill="1"/>
    <xf numFmtId="0" fontId="56" fillId="9" borderId="0" xfId="9" applyFont="1" applyFill="1"/>
    <xf numFmtId="0" fontId="62" fillId="0" borderId="0" xfId="8"/>
    <xf numFmtId="0" fontId="16" fillId="0" borderId="35" xfId="9" applyFont="1" applyBorder="1"/>
    <xf numFmtId="0" fontId="4" fillId="0" borderId="36" xfId="9" applyBorder="1"/>
    <xf numFmtId="0" fontId="4" fillId="0" borderId="35" xfId="9" applyBorder="1"/>
    <xf numFmtId="164" fontId="4" fillId="0" borderId="16" xfId="9" applyNumberFormat="1" applyBorder="1"/>
    <xf numFmtId="0" fontId="63" fillId="0" borderId="0" xfId="8" applyFont="1" applyAlignment="1" applyProtection="1">
      <protection locked="0"/>
    </xf>
    <xf numFmtId="0" fontId="62" fillId="0" borderId="0" xfId="8" applyAlignment="1" applyProtection="1">
      <protection locked="0"/>
    </xf>
    <xf numFmtId="0" fontId="17" fillId="0" borderId="0" xfId="9" applyFont="1" applyProtection="1">
      <protection locked="0"/>
    </xf>
    <xf numFmtId="0" fontId="18" fillId="0" borderId="0" xfId="9" applyFont="1" applyProtection="1">
      <protection locked="0"/>
    </xf>
    <xf numFmtId="0" fontId="16" fillId="0" borderId="0" xfId="3" applyProtection="1">
      <protection locked="0"/>
    </xf>
    <xf numFmtId="0" fontId="4" fillId="0" borderId="0" xfId="9" applyProtection="1">
      <protection locked="0"/>
    </xf>
    <xf numFmtId="0" fontId="16" fillId="0" borderId="0" xfId="3" applyAlignment="1" applyProtection="1">
      <alignment horizontal="left" vertical="top"/>
      <protection locked="0"/>
    </xf>
    <xf numFmtId="0" fontId="20" fillId="5" borderId="0" xfId="3" applyFont="1" applyFill="1" applyAlignment="1" applyProtection="1">
      <alignment vertical="center"/>
      <protection locked="0"/>
    </xf>
    <xf numFmtId="0" fontId="15" fillId="5" borderId="0" xfId="3" applyFont="1" applyFill="1" applyAlignment="1" applyProtection="1">
      <alignment horizontal="left" vertical="top"/>
      <protection locked="0"/>
    </xf>
    <xf numFmtId="0" fontId="16" fillId="5" borderId="0" xfId="3" applyFill="1" applyProtection="1">
      <protection locked="0"/>
    </xf>
    <xf numFmtId="0" fontId="16" fillId="5" borderId="0" xfId="3" applyFill="1" applyAlignment="1" applyProtection="1">
      <alignment horizontal="left" vertical="top"/>
      <protection locked="0"/>
    </xf>
    <xf numFmtId="0" fontId="21" fillId="0" borderId="0" xfId="3" applyFont="1" applyAlignment="1" applyProtection="1">
      <alignment horizontal="center" vertical="center"/>
      <protection locked="0"/>
    </xf>
    <xf numFmtId="0" fontId="4" fillId="0" borderId="0" xfId="3" applyFont="1" applyProtection="1">
      <protection locked="0"/>
    </xf>
    <xf numFmtId="0" fontId="21" fillId="0" borderId="16" xfId="3" applyFont="1" applyBorder="1" applyAlignment="1" applyProtection="1">
      <alignment horizontal="center" vertical="center"/>
      <protection locked="0"/>
    </xf>
    <xf numFmtId="0" fontId="23" fillId="0" borderId="0" xfId="3" applyFont="1" applyAlignment="1" applyProtection="1">
      <alignment vertical="center" wrapText="1"/>
      <protection locked="0"/>
    </xf>
    <xf numFmtId="0" fontId="16" fillId="0" borderId="16" xfId="3" applyBorder="1" applyProtection="1">
      <protection locked="0"/>
    </xf>
    <xf numFmtId="0" fontId="16" fillId="0" borderId="0" xfId="3" applyAlignment="1" applyProtection="1">
      <alignment vertical="top"/>
      <protection locked="0"/>
    </xf>
    <xf numFmtId="0" fontId="16" fillId="0" borderId="16" xfId="3" applyBorder="1" applyAlignment="1" applyProtection="1">
      <alignment vertical="top"/>
      <protection locked="0"/>
    </xf>
    <xf numFmtId="1" fontId="16" fillId="0" borderId="0" xfId="3" applyNumberFormat="1" applyProtection="1">
      <protection locked="0"/>
    </xf>
    <xf numFmtId="0" fontId="9" fillId="0" borderId="0" xfId="3" applyFont="1" applyAlignment="1" applyProtection="1">
      <alignment vertical="center" wrapText="1"/>
      <protection locked="0"/>
    </xf>
    <xf numFmtId="0" fontId="16" fillId="0" borderId="0" xfId="3" applyAlignment="1" applyProtection="1">
      <alignment wrapText="1"/>
      <protection locked="0"/>
    </xf>
    <xf numFmtId="0" fontId="15" fillId="6" borderId="22" xfId="3" applyFont="1" applyFill="1" applyBorder="1" applyAlignment="1" applyProtection="1">
      <alignment horizontal="center" vertical="center" wrapText="1"/>
      <protection locked="0"/>
    </xf>
    <xf numFmtId="0" fontId="16" fillId="0" borderId="0" xfId="3" applyAlignment="1" applyProtection="1">
      <alignment vertical="center" wrapText="1"/>
      <protection locked="0"/>
    </xf>
    <xf numFmtId="0" fontId="16" fillId="0" borderId="0" xfId="3" applyAlignment="1" applyProtection="1">
      <alignment horizontal="left" vertical="top" wrapText="1"/>
      <protection locked="0"/>
    </xf>
    <xf numFmtId="0" fontId="20" fillId="5" borderId="0" xfId="3" applyFont="1" applyFill="1" applyAlignment="1" applyProtection="1">
      <alignment horizontal="left" vertical="center"/>
      <protection locked="0"/>
    </xf>
    <xf numFmtId="0" fontId="15" fillId="5" borderId="0" xfId="3" applyFont="1" applyFill="1" applyAlignment="1" applyProtection="1">
      <alignment horizontal="left" vertical="center"/>
      <protection locked="0"/>
    </xf>
    <xf numFmtId="0" fontId="16" fillId="5" borderId="0" xfId="3" applyFill="1" applyAlignment="1" applyProtection="1">
      <alignment horizontal="left" vertical="center"/>
      <protection locked="0"/>
    </xf>
    <xf numFmtId="0" fontId="16" fillId="0" borderId="0" xfId="3" applyAlignment="1" applyProtection="1">
      <alignment horizontal="left" vertical="center"/>
      <protection locked="0"/>
    </xf>
    <xf numFmtId="0" fontId="61" fillId="0" borderId="0" xfId="3" applyFont="1" applyAlignment="1" applyProtection="1">
      <alignment wrapText="1"/>
      <protection locked="0"/>
    </xf>
    <xf numFmtId="0" fontId="62" fillId="0" borderId="0" xfId="2" applyFont="1" applyAlignment="1" applyProtection="1">
      <protection locked="0"/>
    </xf>
    <xf numFmtId="164" fontId="16" fillId="6" borderId="21" xfId="3" applyNumberFormat="1" applyFill="1" applyBorder="1" applyAlignment="1">
      <alignment horizontal="center" vertical="center"/>
    </xf>
    <xf numFmtId="1" fontId="16" fillId="0" borderId="21" xfId="3" applyNumberFormat="1" applyBorder="1" applyAlignment="1">
      <alignment horizontal="center" vertical="top"/>
    </xf>
    <xf numFmtId="1" fontId="15" fillId="5" borderId="23" xfId="3" applyNumberFormat="1" applyFont="1" applyFill="1" applyBorder="1" applyAlignment="1">
      <alignment horizontal="center" vertical="center" wrapText="1"/>
    </xf>
    <xf numFmtId="1" fontId="16" fillId="0" borderId="16" xfId="3" applyNumberFormat="1" applyBorder="1"/>
    <xf numFmtId="0" fontId="20" fillId="10" borderId="0" xfId="6" applyFont="1" applyFill="1" applyAlignment="1" applyProtection="1">
      <alignment horizontal="left" vertical="center"/>
      <protection locked="0"/>
    </xf>
    <xf numFmtId="0" fontId="0" fillId="0" borderId="34" xfId="0" applyBorder="1"/>
    <xf numFmtId="0" fontId="0" fillId="0" borderId="35" xfId="0" applyBorder="1"/>
    <xf numFmtId="0" fontId="0" fillId="0" borderId="40" xfId="0" applyBorder="1"/>
    <xf numFmtId="0" fontId="56" fillId="9" borderId="34" xfId="0" applyFont="1" applyFill="1" applyBorder="1"/>
    <xf numFmtId="0" fontId="56" fillId="9" borderId="35" xfId="0" applyFont="1" applyFill="1" applyBorder="1"/>
    <xf numFmtId="0" fontId="56" fillId="9" borderId="40" xfId="0" applyFont="1" applyFill="1" applyBorder="1"/>
    <xf numFmtId="0" fontId="17" fillId="0" borderId="0" xfId="10" applyFont="1"/>
    <xf numFmtId="0" fontId="29" fillId="0" borderId="0" xfId="10" applyFont="1"/>
    <xf numFmtId="0" fontId="3" fillId="0" borderId="0" xfId="10" applyAlignment="1">
      <alignment horizontal="center"/>
    </xf>
    <xf numFmtId="0" fontId="3" fillId="0" borderId="0" xfId="10"/>
    <xf numFmtId="0" fontId="20" fillId="0" borderId="0" xfId="10" applyFont="1"/>
    <xf numFmtId="49" fontId="15" fillId="0" borderId="0" xfId="10" applyNumberFormat="1" applyFont="1" applyAlignment="1">
      <alignment horizontal="center"/>
    </xf>
    <xf numFmtId="0" fontId="15" fillId="0" borderId="0" xfId="10" applyFont="1"/>
    <xf numFmtId="0" fontId="5" fillId="0" borderId="0" xfId="10" applyFont="1"/>
    <xf numFmtId="0" fontId="39" fillId="0" borderId="0" xfId="10" applyFont="1"/>
    <xf numFmtId="0" fontId="22" fillId="0" borderId="0" xfId="10" applyFont="1"/>
    <xf numFmtId="0" fontId="22" fillId="0" borderId="0" xfId="10" applyFont="1" applyAlignment="1">
      <alignment horizontal="left" vertical="center" wrapText="1"/>
    </xf>
    <xf numFmtId="0" fontId="39" fillId="0" borderId="0" xfId="4" applyFont="1"/>
    <xf numFmtId="0" fontId="22" fillId="0" borderId="0" xfId="4" applyFont="1" applyAlignment="1">
      <alignment horizontal="left" vertical="center" wrapText="1"/>
    </xf>
    <xf numFmtId="49" fontId="39" fillId="0" borderId="0" xfId="10" applyNumberFormat="1" applyFont="1" applyAlignment="1">
      <alignment horizontal="center"/>
    </xf>
    <xf numFmtId="0" fontId="55" fillId="0" borderId="0" xfId="10" applyFont="1"/>
    <xf numFmtId="49" fontId="3" fillId="0" borderId="0" xfId="10" applyNumberFormat="1" applyAlignment="1">
      <alignment horizontal="center"/>
    </xf>
    <xf numFmtId="0" fontId="10" fillId="0" borderId="0" xfId="10" applyFont="1" applyAlignment="1">
      <alignment horizontal="left" vertical="top" wrapText="1"/>
    </xf>
    <xf numFmtId="0" fontId="58" fillId="0" borderId="0" xfId="10" applyFont="1"/>
    <xf numFmtId="0" fontId="11" fillId="0" borderId="0" xfId="10" applyFont="1" applyAlignment="1">
      <alignment vertical="center"/>
    </xf>
    <xf numFmtId="0" fontId="58" fillId="0" borderId="0" xfId="10" applyFont="1" applyAlignment="1">
      <alignment wrapText="1"/>
    </xf>
    <xf numFmtId="0" fontId="10" fillId="0" borderId="0" xfId="10" applyFont="1" applyAlignment="1">
      <alignment vertical="top" wrapText="1"/>
    </xf>
    <xf numFmtId="0" fontId="65" fillId="0" borderId="0" xfId="10" applyFont="1" applyAlignment="1">
      <alignment vertical="center"/>
    </xf>
    <xf numFmtId="0" fontId="66" fillId="0" borderId="0" xfId="10" applyFont="1" applyAlignment="1">
      <alignment horizontal="right" vertical="center"/>
    </xf>
    <xf numFmtId="0" fontId="22" fillId="0" borderId="0" xfId="10" applyFont="1" applyAlignment="1">
      <alignment horizontal="left" vertical="center"/>
    </xf>
    <xf numFmtId="0" fontId="22" fillId="0" borderId="0" xfId="4" applyFont="1" applyAlignment="1">
      <alignment horizontal="left" vertical="center"/>
    </xf>
    <xf numFmtId="0" fontId="15" fillId="0" borderId="0" xfId="10" applyFont="1" applyAlignment="1">
      <alignment horizontal="left" vertical="center"/>
    </xf>
    <xf numFmtId="0" fontId="2" fillId="0" borderId="21" xfId="3" applyFont="1" applyBorder="1" applyProtection="1">
      <protection locked="0"/>
    </xf>
    <xf numFmtId="0" fontId="11" fillId="0" borderId="0" xfId="10" applyFont="1" applyAlignment="1">
      <alignment vertical="center" wrapText="1"/>
    </xf>
    <xf numFmtId="0" fontId="66" fillId="0" borderId="0" xfId="10" applyFont="1" applyAlignment="1">
      <alignment horizontal="left" vertical="center"/>
    </xf>
    <xf numFmtId="0" fontId="22" fillId="0" borderId="0" xfId="10" applyFont="1" applyAlignment="1">
      <alignment horizontal="left" vertical="center" wrapText="1"/>
    </xf>
    <xf numFmtId="0" fontId="10" fillId="0" borderId="0" xfId="10" applyFont="1" applyAlignment="1">
      <alignment horizontal="left" vertical="top" wrapText="1"/>
    </xf>
    <xf numFmtId="0" fontId="10" fillId="0" borderId="0" xfId="10" applyFont="1" applyAlignment="1">
      <alignment vertical="top" wrapText="1"/>
    </xf>
    <xf numFmtId="0" fontId="22" fillId="0" borderId="0" xfId="10" applyFont="1" applyAlignment="1">
      <alignment vertical="center" wrapText="1"/>
    </xf>
    <xf numFmtId="0" fontId="22" fillId="0" borderId="0" xfId="10" applyFont="1" applyAlignment="1">
      <alignment wrapText="1"/>
    </xf>
    <xf numFmtId="0" fontId="29" fillId="0" borderId="2" xfId="0" applyFont="1" applyBorder="1" applyAlignment="1">
      <alignment vertical="center" wrapText="1"/>
    </xf>
    <xf numFmtId="0" fontId="29" fillId="0" borderId="12" xfId="0" applyFont="1" applyBorder="1" applyAlignment="1">
      <alignment vertical="center" wrapText="1"/>
    </xf>
    <xf numFmtId="0" fontId="11" fillId="6" borderId="17"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29" fillId="0" borderId="3" xfId="0" applyFont="1" applyBorder="1" applyAlignment="1">
      <alignment vertical="center" wrapText="1"/>
    </xf>
    <xf numFmtId="0" fontId="29" fillId="0" borderId="13" xfId="0" applyFont="1" applyBorder="1" applyAlignment="1">
      <alignment vertical="center" wrapText="1"/>
    </xf>
    <xf numFmtId="0" fontId="29" fillId="0" borderId="4" xfId="0" applyFont="1" applyBorder="1" applyAlignment="1">
      <alignment vertical="center" wrapText="1"/>
    </xf>
    <xf numFmtId="0" fontId="29" fillId="0" borderId="1" xfId="0" applyFont="1" applyBorder="1" applyAlignment="1">
      <alignment vertical="center" wrapText="1"/>
    </xf>
    <xf numFmtId="0" fontId="29" fillId="0" borderId="14" xfId="0" applyFont="1" applyBorder="1" applyAlignment="1">
      <alignment vertical="center" wrapText="1"/>
    </xf>
    <xf numFmtId="0" fontId="29" fillId="0" borderId="15" xfId="0" applyFont="1" applyBorder="1" applyAlignment="1">
      <alignment vertical="center" wrapText="1"/>
    </xf>
    <xf numFmtId="0" fontId="0" fillId="0" borderId="0" xfId="0"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22" fillId="0" borderId="0" xfId="0" applyFont="1" applyAlignment="1">
      <alignment horizontal="right" vertical="center" wrapText="1"/>
    </xf>
    <xf numFmtId="0" fontId="22" fillId="0" borderId="0" xfId="0" applyFont="1" applyAlignment="1">
      <alignment horizontal="right" wrapText="1"/>
    </xf>
    <xf numFmtId="0" fontId="47" fillId="0" borderId="6" xfId="0" applyFont="1" applyBorder="1" applyAlignment="1">
      <alignment vertical="center" wrapText="1"/>
    </xf>
    <xf numFmtId="0" fontId="47" fillId="0" borderId="7" xfId="0" applyFont="1" applyBorder="1" applyAlignment="1">
      <alignment vertical="center" wrapText="1"/>
    </xf>
    <xf numFmtId="0" fontId="29" fillId="0" borderId="10" xfId="0" applyFont="1" applyBorder="1" applyAlignment="1">
      <alignment vertical="center" wrapText="1"/>
    </xf>
    <xf numFmtId="0" fontId="29" fillId="0" borderId="11" xfId="0" applyFont="1" applyBorder="1" applyAlignment="1">
      <alignment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0" fillId="0" borderId="0" xfId="0" applyAlignment="1">
      <alignment horizontal="left" vertical="center" wrapText="1"/>
    </xf>
    <xf numFmtId="0" fontId="25" fillId="2" borderId="0" xfId="0" applyFont="1" applyFill="1" applyAlignment="1">
      <alignment horizontal="center" vertical="center" wrapText="1"/>
    </xf>
    <xf numFmtId="0" fontId="25" fillId="8" borderId="0" xfId="0" applyFont="1" applyFill="1" applyAlignment="1">
      <alignment horizontal="center" vertical="center" wrapText="1"/>
    </xf>
    <xf numFmtId="0" fontId="25" fillId="7" borderId="0" xfId="0" applyFont="1" applyFill="1" applyAlignment="1">
      <alignment horizontal="center" vertical="center" wrapText="1"/>
    </xf>
    <xf numFmtId="0" fontId="24" fillId="0" borderId="19" xfId="1" applyFont="1" applyBorder="1" applyAlignment="1">
      <alignment vertical="center" wrapText="1"/>
    </xf>
    <xf numFmtId="0" fontId="24" fillId="0" borderId="26" xfId="1" applyFont="1" applyBorder="1" applyAlignment="1">
      <alignment vertical="center" wrapText="1"/>
    </xf>
    <xf numFmtId="0" fontId="24" fillId="0" borderId="27" xfId="1" applyFont="1" applyBorder="1" applyAlignment="1">
      <alignment vertical="center" wrapText="1"/>
    </xf>
    <xf numFmtId="0" fontId="6" fillId="4" borderId="19" xfId="1" applyFill="1" applyBorder="1" applyAlignment="1">
      <alignment vertical="center" wrapText="1"/>
    </xf>
    <xf numFmtId="0" fontId="6" fillId="4" borderId="26" xfId="1" applyFill="1" applyBorder="1" applyAlignment="1">
      <alignment vertical="center" wrapText="1"/>
    </xf>
    <xf numFmtId="0" fontId="6" fillId="4" borderId="27" xfId="1" applyFill="1" applyBorder="1" applyAlignment="1">
      <alignment vertical="center" wrapText="1"/>
    </xf>
    <xf numFmtId="0" fontId="6" fillId="0" borderId="19" xfId="1" applyBorder="1" applyAlignment="1">
      <alignment vertical="center" wrapText="1"/>
    </xf>
    <xf numFmtId="0" fontId="6" fillId="0" borderId="26" xfId="1" applyBorder="1" applyAlignment="1">
      <alignment vertical="center" wrapText="1"/>
    </xf>
    <xf numFmtId="0" fontId="6" fillId="0" borderId="27" xfId="1" applyBorder="1" applyAlignment="1">
      <alignment vertical="center" wrapText="1"/>
    </xf>
    <xf numFmtId="0" fontId="11" fillId="0" borderId="0" xfId="0" applyFont="1" applyAlignment="1">
      <alignment horizontal="center" vertical="center" wrapText="1"/>
    </xf>
    <xf numFmtId="0" fontId="6" fillId="0" borderId="16" xfId="1" applyBorder="1" applyAlignment="1">
      <alignment vertical="center" wrapText="1"/>
    </xf>
    <xf numFmtId="0" fontId="11" fillId="0" borderId="0" xfId="1" applyFont="1" applyAlignment="1">
      <alignment vertical="center" wrapText="1"/>
    </xf>
    <xf numFmtId="0" fontId="24" fillId="0" borderId="0" xfId="1" applyFont="1" applyAlignment="1">
      <alignment vertical="center" wrapText="1"/>
    </xf>
    <xf numFmtId="0" fontId="24" fillId="0" borderId="16" xfId="1" applyFont="1" applyBorder="1" applyAlignment="1">
      <alignment vertical="center" wrapText="1"/>
    </xf>
    <xf numFmtId="0" fontId="6" fillId="0" borderId="19" xfId="1" applyBorder="1" applyAlignment="1">
      <alignment horizontal="left" vertical="center" wrapText="1"/>
    </xf>
    <xf numFmtId="0" fontId="6" fillId="0" borderId="26" xfId="1" applyBorder="1" applyAlignment="1">
      <alignment horizontal="left" vertical="center" wrapText="1"/>
    </xf>
    <xf numFmtId="0" fontId="6" fillId="0" borderId="27" xfId="1" applyBorder="1" applyAlignment="1">
      <alignment horizontal="left" vertical="center" wrapText="1"/>
    </xf>
    <xf numFmtId="0" fontId="11" fillId="0" borderId="25" xfId="1" applyFont="1" applyBorder="1" applyAlignment="1">
      <alignment vertical="center" wrapText="1"/>
    </xf>
    <xf numFmtId="0" fontId="6" fillId="0" borderId="28" xfId="1" applyBorder="1" applyAlignment="1">
      <alignment vertical="center" wrapText="1"/>
    </xf>
    <xf numFmtId="0" fontId="6" fillId="0" borderId="24" xfId="1" applyBorder="1" applyAlignment="1">
      <alignment vertical="center" wrapText="1"/>
    </xf>
    <xf numFmtId="0" fontId="6" fillId="0" borderId="29" xfId="1" applyBorder="1" applyAlignment="1">
      <alignment vertical="center" wrapText="1"/>
    </xf>
    <xf numFmtId="0" fontId="6" fillId="4" borderId="19" xfId="1" applyFill="1" applyBorder="1" applyAlignment="1">
      <alignment horizontal="left" vertical="center" wrapText="1"/>
    </xf>
    <xf numFmtId="0" fontId="6" fillId="4" borderId="26" xfId="1" applyFill="1" applyBorder="1" applyAlignment="1">
      <alignment horizontal="left" vertical="center" wrapText="1"/>
    </xf>
    <xf numFmtId="0" fontId="6" fillId="4" borderId="27" xfId="1" applyFill="1" applyBorder="1" applyAlignment="1">
      <alignment horizontal="left" vertical="center" wrapText="1"/>
    </xf>
    <xf numFmtId="0" fontId="23" fillId="0" borderId="0" xfId="1" applyFont="1" applyAlignment="1">
      <alignment vertical="center" wrapText="1"/>
    </xf>
    <xf numFmtId="0" fontId="6" fillId="0" borderId="19" xfId="1" applyBorder="1" applyAlignment="1">
      <alignment vertical="center"/>
    </xf>
    <xf numFmtId="0" fontId="6" fillId="0" borderId="26" xfId="1" applyBorder="1" applyAlignment="1">
      <alignment vertical="center"/>
    </xf>
    <xf numFmtId="0" fontId="6" fillId="0" borderId="27" xfId="1" applyBorder="1" applyAlignment="1">
      <alignment vertical="center"/>
    </xf>
    <xf numFmtId="0" fontId="32" fillId="0" borderId="19" xfId="1" applyFont="1" applyBorder="1" applyAlignment="1">
      <alignment vertical="center" wrapText="1"/>
    </xf>
    <xf numFmtId="0" fontId="32" fillId="0" borderId="26" xfId="1" applyFont="1" applyBorder="1" applyAlignment="1">
      <alignment vertical="center" wrapText="1"/>
    </xf>
    <xf numFmtId="0" fontId="32" fillId="0" borderId="27" xfId="1" applyFont="1" applyBorder="1" applyAlignment="1">
      <alignment vertical="center" wrapText="1"/>
    </xf>
    <xf numFmtId="0" fontId="23" fillId="0" borderId="0" xfId="3" applyFont="1" applyAlignment="1" applyProtection="1">
      <alignment horizontal="left" vertical="top" wrapText="1"/>
      <protection locked="0"/>
    </xf>
    <xf numFmtId="0" fontId="55" fillId="0" borderId="0" xfId="7" applyFont="1" applyAlignment="1" applyProtection="1">
      <alignment horizontal="left" vertical="top" wrapText="1"/>
      <protection locked="0"/>
    </xf>
    <xf numFmtId="0" fontId="55" fillId="0" borderId="0" xfId="6" applyFont="1" applyAlignment="1" applyProtection="1">
      <alignment horizontal="left" vertical="top" wrapText="1"/>
      <protection locked="0"/>
    </xf>
    <xf numFmtId="0" fontId="16" fillId="0" borderId="0" xfId="3" applyProtection="1">
      <protection locked="0"/>
    </xf>
    <xf numFmtId="0" fontId="60" fillId="0" borderId="0" xfId="0" applyFont="1" applyAlignment="1" applyProtection="1">
      <alignment horizontal="left" vertical="center" wrapText="1"/>
      <protection locked="0"/>
    </xf>
    <xf numFmtId="0" fontId="10" fillId="0" borderId="0" xfId="3" applyFont="1" applyAlignment="1" applyProtection="1">
      <alignment horizontal="center" vertical="center" wrapText="1"/>
      <protection locked="0"/>
    </xf>
    <xf numFmtId="0" fontId="23" fillId="0" borderId="0" xfId="3" applyFont="1" applyAlignment="1" applyProtection="1">
      <alignment horizontal="left" vertical="center" wrapText="1"/>
      <protection locked="0"/>
    </xf>
    <xf numFmtId="0" fontId="24" fillId="0" borderId="24" xfId="1" applyFont="1" applyBorder="1" applyAlignment="1">
      <alignment horizontal="left" vertical="center" wrapText="1"/>
    </xf>
    <xf numFmtId="0" fontId="24" fillId="0" borderId="25" xfId="1" applyFont="1" applyBorder="1" applyAlignment="1">
      <alignment horizontal="left" vertical="center" wrapText="1"/>
    </xf>
    <xf numFmtId="0" fontId="24" fillId="0" borderId="26" xfId="1" applyFont="1" applyBorder="1" applyAlignment="1">
      <alignment horizontal="left" vertical="center" wrapText="1"/>
    </xf>
    <xf numFmtId="0" fontId="24" fillId="0" borderId="0" xfId="1" applyFont="1" applyAlignment="1">
      <alignment horizontal="left" vertical="center" wrapText="1"/>
    </xf>
    <xf numFmtId="0" fontId="63" fillId="0" borderId="0" xfId="8" applyFont="1" applyAlignment="1" applyProtection="1">
      <alignment horizontal="center"/>
      <protection locked="0"/>
    </xf>
    <xf numFmtId="0" fontId="29" fillId="0" borderId="0" xfId="6" applyFont="1" applyAlignment="1" applyProtection="1">
      <alignment horizontal="center"/>
      <protection locked="0"/>
    </xf>
    <xf numFmtId="0" fontId="22" fillId="0" borderId="0" xfId="6" applyFont="1" applyAlignment="1" applyProtection="1">
      <alignment horizontal="left" vertical="center" wrapText="1"/>
      <protection locked="0"/>
    </xf>
    <xf numFmtId="0" fontId="57" fillId="0" borderId="37" xfId="6" applyFont="1" applyBorder="1" applyAlignment="1" applyProtection="1">
      <alignment horizontal="center" vertical="center" wrapText="1"/>
      <protection locked="0"/>
    </xf>
    <xf numFmtId="0" fontId="57" fillId="0" borderId="38" xfId="6" applyFont="1" applyBorder="1" applyAlignment="1" applyProtection="1">
      <alignment horizontal="center" vertical="center" wrapText="1"/>
      <protection locked="0"/>
    </xf>
    <xf numFmtId="0" fontId="57" fillId="0" borderId="37" xfId="6" applyFont="1" applyBorder="1" applyAlignment="1" applyProtection="1">
      <alignment horizontal="center" vertical="center"/>
      <protection locked="0"/>
    </xf>
    <xf numFmtId="0" fontId="57" fillId="0" borderId="38" xfId="6" applyFont="1" applyBorder="1" applyAlignment="1" applyProtection="1">
      <alignment horizontal="center" vertical="center"/>
      <protection locked="0"/>
    </xf>
    <xf numFmtId="0" fontId="60" fillId="0" borderId="0" xfId="7" applyFont="1" applyAlignment="1" applyProtection="1">
      <alignment horizontal="left" vertical="center" wrapText="1"/>
      <protection locked="0"/>
    </xf>
  </cellXfs>
  <cellStyles count="11">
    <cellStyle name="Hyperlink" xfId="2" builtinId="8"/>
    <cellStyle name="Hyperlink 2" xfId="8" xr:uid="{EFCD6638-88CB-47E1-8B1D-D813F8306780}"/>
    <cellStyle name="Normal" xfId="0" builtinId="0"/>
    <cellStyle name="Normal 2" xfId="1" xr:uid="{105B2F63-EE32-454F-9954-231B2D38D694}"/>
    <cellStyle name="Normal 2 2" xfId="4" xr:uid="{A29E6247-F6E1-5B49-8EAB-170A3596F56B}"/>
    <cellStyle name="Normal 2 3" xfId="9" xr:uid="{6A794013-A082-4510-8EBA-A6B32A268535}"/>
    <cellStyle name="Normal 3" xfId="7" xr:uid="{1C18999D-87E6-4073-80DC-1EF5CB8E6223}"/>
    <cellStyle name="Normal 4" xfId="3" xr:uid="{CE601469-4FFD-0E4E-B865-2AEEF906B5A2}"/>
    <cellStyle name="Normal 4 2" xfId="6" xr:uid="{32BFBEE4-8597-4B33-9DC6-3C11D776195D}"/>
    <cellStyle name="Normal 5" xfId="5" xr:uid="{8B88FF85-DBC6-48B7-B00B-BC83CC7BCEAB}"/>
    <cellStyle name="Normal 6" xfId="10" xr:uid="{F7769258-8BB8-2342-899B-40CA676C6B95}"/>
  </cellStyles>
  <dxfs count="9">
    <dxf>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border outline="0">
        <left style="thin">
          <color theme="5"/>
        </left>
        <right style="thin">
          <color theme="5"/>
        </right>
        <top style="thin">
          <color theme="5"/>
        </top>
      </border>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0"/>
        <name val="Calibri"/>
        <family val="2"/>
        <scheme val="minor"/>
      </font>
      <fill>
        <patternFill patternType="solid">
          <fgColor theme="5"/>
          <bgColor theme="5"/>
        </patternFill>
      </fill>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'Building energy calculator'!$J$7</c:f>
              <c:strCache>
                <c:ptCount val="1"/>
                <c:pt idx="0">
                  <c:v>Total emissions (kgCO2e)</c:v>
                </c:pt>
              </c:strCache>
            </c:strRef>
          </c:tx>
          <c:spPr>
            <a:solidFill>
              <a:schemeClr val="accent1"/>
            </a:solidFill>
            <a:ln>
              <a:noFill/>
            </a:ln>
            <a:effectLst/>
          </c:spPr>
          <c:invertIfNegative val="0"/>
          <c:cat>
            <c:strRef>
              <c:f>'Building energy calculator'!$I$8:$I$15</c:f>
              <c:strCache>
                <c:ptCount val="8"/>
                <c:pt idx="0">
                  <c:v>Electricity</c:v>
                </c:pt>
                <c:pt idx="1">
                  <c:v>Natural gas</c:v>
                </c:pt>
                <c:pt idx="2">
                  <c:v>Diesel</c:v>
                </c:pt>
                <c:pt idx="3">
                  <c:v>Petrol</c:v>
                </c:pt>
                <c:pt idx="4">
                  <c:v>LPG</c:v>
                </c:pt>
                <c:pt idx="5">
                  <c:v>Fuel oil</c:v>
                </c:pt>
                <c:pt idx="6">
                  <c:v>Gas oil</c:v>
                </c:pt>
                <c:pt idx="7">
                  <c:v>Biomass</c:v>
                </c:pt>
              </c:strCache>
            </c:strRef>
          </c:cat>
          <c:val>
            <c:numRef>
              <c:f>'Building energy calculator'!$J$8:$J$15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6C2-4847-9ABB-C7391E3B14DF}"/>
            </c:ext>
          </c:extLst>
        </c:ser>
        <c:dLbls>
          <c:showLegendKey val="0"/>
          <c:showVal val="0"/>
          <c:showCatName val="0"/>
          <c:showSerName val="0"/>
          <c:showPercent val="0"/>
          <c:showBubbleSize val="0"/>
        </c:dLbls>
        <c:gapWidth val="219"/>
        <c:overlap val="-27"/>
        <c:axId val="125400239"/>
        <c:axId val="119341071"/>
      </c:barChart>
      <c:catAx>
        <c:axId val="12540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41071"/>
        <c:crosses val="autoZero"/>
        <c:auto val="1"/>
        <c:lblAlgn val="ctr"/>
        <c:lblOffset val="100"/>
        <c:noMultiLvlLbl val="0"/>
      </c:catAx>
      <c:valAx>
        <c:axId val="1193410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4002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 calculator'!$P$38</c:f>
              <c:strCache>
                <c:ptCount val="1"/>
                <c:pt idx="0">
                  <c:v>Total emissions (kgCO2e)</c:v>
                </c:pt>
              </c:strCache>
            </c:strRef>
          </c:tx>
          <c:spPr>
            <a:solidFill>
              <a:schemeClr val="accent1"/>
            </a:solidFill>
            <a:ln>
              <a:noFill/>
            </a:ln>
            <a:effectLst/>
          </c:spPr>
          <c:invertIfNegative val="0"/>
          <c:cat>
            <c:strRef>
              <c:f>'Travel calculator'!$O$39:$O$45</c:f>
              <c:strCache>
                <c:ptCount val="7"/>
                <c:pt idx="0">
                  <c:v>Average van</c:v>
                </c:pt>
                <c:pt idx="1">
                  <c:v>Van - diesel</c:v>
                </c:pt>
                <c:pt idx="2">
                  <c:v>Van - petrol</c:v>
                </c:pt>
                <c:pt idx="3">
                  <c:v>Van - electric</c:v>
                </c:pt>
                <c:pt idx="4">
                  <c:v>HGV</c:v>
                </c:pt>
                <c:pt idx="5">
                  <c:v>Frieght flight</c:v>
                </c:pt>
                <c:pt idx="6">
                  <c:v>Cargo ship</c:v>
                </c:pt>
              </c:strCache>
            </c:strRef>
          </c:cat>
          <c:val>
            <c:numRef>
              <c:f>'Travel calculator'!$P$39:$P$45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720-4037-9FB3-C2D860503CC5}"/>
            </c:ext>
          </c:extLst>
        </c:ser>
        <c:dLbls>
          <c:showLegendKey val="0"/>
          <c:showVal val="0"/>
          <c:showCatName val="0"/>
          <c:showSerName val="0"/>
          <c:showPercent val="0"/>
          <c:showBubbleSize val="0"/>
        </c:dLbls>
        <c:gapWidth val="219"/>
        <c:overlap val="-27"/>
        <c:axId val="507553695"/>
        <c:axId val="519498271"/>
      </c:barChart>
      <c:catAx>
        <c:axId val="50755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498271"/>
        <c:crosses val="autoZero"/>
        <c:auto val="1"/>
        <c:lblAlgn val="ctr"/>
        <c:lblOffset val="100"/>
        <c:noMultiLvlLbl val="0"/>
      </c:catAx>
      <c:valAx>
        <c:axId val="51949827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536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 calculator'!$P$8</c:f>
              <c:strCache>
                <c:ptCount val="1"/>
                <c:pt idx="0">
                  <c:v>Total emissions (kgCO2e)</c:v>
                </c:pt>
              </c:strCache>
            </c:strRef>
          </c:tx>
          <c:spPr>
            <a:solidFill>
              <a:schemeClr val="accent1"/>
            </a:solidFill>
            <a:ln>
              <a:noFill/>
            </a:ln>
            <a:effectLst/>
          </c:spPr>
          <c:invertIfNegative val="0"/>
          <c:cat>
            <c:strRef>
              <c:f>'Travel calculator'!$O$9:$O$18</c:f>
              <c:strCache>
                <c:ptCount val="10"/>
                <c:pt idx="0">
                  <c:v>Bicycle</c:v>
                </c:pt>
                <c:pt idx="1">
                  <c:v>Bus</c:v>
                </c:pt>
                <c:pt idx="2">
                  <c:v>Car</c:v>
                </c:pt>
                <c:pt idx="3">
                  <c:v>Coach</c:v>
                </c:pt>
                <c:pt idx="4">
                  <c:v>Plane</c:v>
                </c:pt>
                <c:pt idx="5">
                  <c:v>Ferry</c:v>
                </c:pt>
                <c:pt idx="6">
                  <c:v>Motorbike</c:v>
                </c:pt>
                <c:pt idx="7">
                  <c:v>Taxi</c:v>
                </c:pt>
                <c:pt idx="8">
                  <c:v>Train</c:v>
                </c:pt>
                <c:pt idx="9">
                  <c:v>Van</c:v>
                </c:pt>
              </c:strCache>
            </c:strRef>
          </c:cat>
          <c:val>
            <c:numRef>
              <c:f>'Travel calculator'!$P$9:$P$18</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6D5-4827-A9DE-572E290F9DF2}"/>
            </c:ext>
          </c:extLst>
        </c:ser>
        <c:dLbls>
          <c:showLegendKey val="0"/>
          <c:showVal val="0"/>
          <c:showCatName val="0"/>
          <c:showSerName val="0"/>
          <c:showPercent val="0"/>
          <c:showBubbleSize val="0"/>
        </c:dLbls>
        <c:gapWidth val="219"/>
        <c:overlap val="-27"/>
        <c:axId val="507557055"/>
        <c:axId val="516414159"/>
      </c:barChart>
      <c:catAx>
        <c:axId val="5075570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414159"/>
        <c:crosses val="autoZero"/>
        <c:auto val="1"/>
        <c:lblAlgn val="ctr"/>
        <c:lblOffset val="100"/>
        <c:noMultiLvlLbl val="0"/>
      </c:catAx>
      <c:valAx>
        <c:axId val="5164141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57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76200</xdr:colOff>
      <xdr:row>6</xdr:row>
      <xdr:rowOff>0</xdr:rowOff>
    </xdr:from>
    <xdr:to>
      <xdr:col>13</xdr:col>
      <xdr:colOff>76200</xdr:colOff>
      <xdr:row>35</xdr:row>
      <xdr:rowOff>139700</xdr:rowOff>
    </xdr:to>
    <xdr:sp macro="" textlink="">
      <xdr:nvSpPr>
        <xdr:cNvPr id="2" name="Rektangel: afrundede hjørner 4">
          <a:extLst>
            <a:ext uri="{FF2B5EF4-FFF2-40B4-BE49-F238E27FC236}">
              <a16:creationId xmlns:a16="http://schemas.microsoft.com/office/drawing/2014/main" id="{64893A8C-DA13-B54A-B35E-C831EC322FB7}"/>
            </a:ext>
          </a:extLst>
        </xdr:cNvPr>
        <xdr:cNvSpPr/>
      </xdr:nvSpPr>
      <xdr:spPr>
        <a:xfrm>
          <a:off x="965200" y="1663700"/>
          <a:ext cx="8877300" cy="8051800"/>
        </a:xfrm>
        <a:prstGeom prst="roundRect">
          <a:avLst>
            <a:gd name="adj" fmla="val 3189"/>
          </a:avLst>
        </a:prstGeom>
        <a:noFill/>
        <a:ln w="317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800">
              <a:solidFill>
                <a:schemeClr val="accent6">
                  <a:lumMod val="50000"/>
                </a:schemeClr>
              </a:solidFill>
            </a:rPr>
            <a:t>	</a:t>
          </a:r>
        </a:p>
      </xdr:txBody>
    </xdr:sp>
    <xdr:clientData/>
  </xdr:twoCellAnchor>
  <xdr:twoCellAnchor editAs="oneCell">
    <xdr:from>
      <xdr:col>14</xdr:col>
      <xdr:colOff>92140</xdr:colOff>
      <xdr:row>8</xdr:row>
      <xdr:rowOff>132120</xdr:rowOff>
    </xdr:from>
    <xdr:to>
      <xdr:col>17</xdr:col>
      <xdr:colOff>231579</xdr:colOff>
      <xdr:row>19</xdr:row>
      <xdr:rowOff>28850</xdr:rowOff>
    </xdr:to>
    <xdr:pic>
      <xdr:nvPicPr>
        <xdr:cNvPr id="3" name="Picture 2">
          <a:extLst>
            <a:ext uri="{FF2B5EF4-FFF2-40B4-BE49-F238E27FC236}">
              <a16:creationId xmlns:a16="http://schemas.microsoft.com/office/drawing/2014/main" id="{A3BE5D85-C531-774A-AF6A-E400B26D2D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45140" y="1694220"/>
          <a:ext cx="2158739" cy="2855830"/>
        </a:xfrm>
        <a:prstGeom prst="rect">
          <a:avLst/>
        </a:prstGeom>
      </xdr:spPr>
    </xdr:pic>
    <xdr:clientData/>
  </xdr:twoCellAnchor>
  <xdr:twoCellAnchor editAs="oneCell">
    <xdr:from>
      <xdr:col>17</xdr:col>
      <xdr:colOff>647543</xdr:colOff>
      <xdr:row>12</xdr:row>
      <xdr:rowOff>90320</xdr:rowOff>
    </xdr:from>
    <xdr:to>
      <xdr:col>22</xdr:col>
      <xdr:colOff>371749</xdr:colOff>
      <xdr:row>20</xdr:row>
      <xdr:rowOff>101129</xdr:rowOff>
    </xdr:to>
    <xdr:pic>
      <xdr:nvPicPr>
        <xdr:cNvPr id="4" name="Picture 3">
          <a:extLst>
            <a:ext uri="{FF2B5EF4-FFF2-40B4-BE49-F238E27FC236}">
              <a16:creationId xmlns:a16="http://schemas.microsoft.com/office/drawing/2014/main" id="{73CEEF8B-9131-EC4E-B9ED-B06F21F656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19843" y="2757320"/>
          <a:ext cx="2594406" cy="2131709"/>
        </a:xfrm>
        <a:prstGeom prst="rect">
          <a:avLst/>
        </a:prstGeom>
      </xdr:spPr>
    </xdr:pic>
    <xdr:clientData/>
  </xdr:twoCellAnchor>
  <xdr:twoCellAnchor editAs="oneCell">
    <xdr:from>
      <xdr:col>14</xdr:col>
      <xdr:colOff>25400</xdr:colOff>
      <xdr:row>2</xdr:row>
      <xdr:rowOff>63500</xdr:rowOff>
    </xdr:from>
    <xdr:to>
      <xdr:col>22</xdr:col>
      <xdr:colOff>304800</xdr:colOff>
      <xdr:row>6</xdr:row>
      <xdr:rowOff>73025</xdr:rowOff>
    </xdr:to>
    <xdr:pic>
      <xdr:nvPicPr>
        <xdr:cNvPr id="5" name="Picture 4">
          <a:extLst>
            <a:ext uri="{FF2B5EF4-FFF2-40B4-BE49-F238E27FC236}">
              <a16:creationId xmlns:a16="http://schemas.microsoft.com/office/drawing/2014/main" id="{D6633A92-B7B8-1E4B-B615-E7C7E3C2D0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21900" y="444500"/>
          <a:ext cx="5168900" cy="1292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16</xdr:row>
      <xdr:rowOff>196055</xdr:rowOff>
    </xdr:from>
    <xdr:to>
      <xdr:col>11</xdr:col>
      <xdr:colOff>785812</xdr:colOff>
      <xdr:row>26</xdr:row>
      <xdr:rowOff>269874</xdr:rowOff>
    </xdr:to>
    <xdr:graphicFrame macro="">
      <xdr:nvGraphicFramePr>
        <xdr:cNvPr id="2" name="Chart 1">
          <a:extLst>
            <a:ext uri="{FF2B5EF4-FFF2-40B4-BE49-F238E27FC236}">
              <a16:creationId xmlns:a16="http://schemas.microsoft.com/office/drawing/2014/main" id="{6C0F17A9-6571-4949-B0CC-DBD1BA906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321470</xdr:colOff>
      <xdr:row>61</xdr:row>
      <xdr:rowOff>0</xdr:rowOff>
    </xdr:from>
    <xdr:to>
      <xdr:col>1</xdr:col>
      <xdr:colOff>1874612</xdr:colOff>
      <xdr:row>73</xdr:row>
      <xdr:rowOff>180510</xdr:rowOff>
    </xdr:to>
    <xdr:pic>
      <xdr:nvPicPr>
        <xdr:cNvPr id="4" name="Picture 3">
          <a:extLst>
            <a:ext uri="{FF2B5EF4-FFF2-40B4-BE49-F238E27FC236}">
              <a16:creationId xmlns:a16="http://schemas.microsoft.com/office/drawing/2014/main" id="{207C61FD-3858-4141-8119-A3867F1F75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70" y="16442531"/>
          <a:ext cx="2005580" cy="2823698"/>
        </a:xfrm>
        <a:prstGeom prst="rect">
          <a:avLst/>
        </a:prstGeom>
      </xdr:spPr>
    </xdr:pic>
    <xdr:clientData/>
  </xdr:twoCellAnchor>
  <xdr:twoCellAnchor editAs="oneCell">
    <xdr:from>
      <xdr:col>2</xdr:col>
      <xdr:colOff>2178843</xdr:colOff>
      <xdr:row>63</xdr:row>
      <xdr:rowOff>104985</xdr:rowOff>
    </xdr:from>
    <xdr:to>
      <xdr:col>5</xdr:col>
      <xdr:colOff>131082</xdr:colOff>
      <xdr:row>75</xdr:row>
      <xdr:rowOff>11341</xdr:rowOff>
    </xdr:to>
    <xdr:pic>
      <xdr:nvPicPr>
        <xdr:cNvPr id="5" name="Picture 4">
          <a:extLst>
            <a:ext uri="{FF2B5EF4-FFF2-40B4-BE49-F238E27FC236}">
              <a16:creationId xmlns:a16="http://schemas.microsoft.com/office/drawing/2014/main" id="{45423DFA-E26B-4128-BC58-2C07EC14B6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76812" y="16952329"/>
          <a:ext cx="2714739" cy="25495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46</xdr:row>
      <xdr:rowOff>94190</xdr:rowOff>
    </xdr:from>
    <xdr:to>
      <xdr:col>22</xdr:col>
      <xdr:colOff>693964</xdr:colOff>
      <xdr:row>61</xdr:row>
      <xdr:rowOff>197909</xdr:rowOff>
    </xdr:to>
    <xdr:graphicFrame macro="">
      <xdr:nvGraphicFramePr>
        <xdr:cNvPr id="2" name="Chart 1">
          <a:extLst>
            <a:ext uri="{FF2B5EF4-FFF2-40B4-BE49-F238E27FC236}">
              <a16:creationId xmlns:a16="http://schemas.microsoft.com/office/drawing/2014/main" id="{D8678F5F-7405-4034-A78D-84719F387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94190</xdr:rowOff>
    </xdr:from>
    <xdr:to>
      <xdr:col>23</xdr:col>
      <xdr:colOff>272142</xdr:colOff>
      <xdr:row>33</xdr:row>
      <xdr:rowOff>0</xdr:rowOff>
    </xdr:to>
    <xdr:graphicFrame macro="">
      <xdr:nvGraphicFramePr>
        <xdr:cNvPr id="3" name="Chart 2">
          <a:extLst>
            <a:ext uri="{FF2B5EF4-FFF2-40B4-BE49-F238E27FC236}">
              <a16:creationId xmlns:a16="http://schemas.microsoft.com/office/drawing/2014/main" id="{3E9B9E41-1E58-4C5B-9BEA-3461C5BF3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3170464</xdr:colOff>
      <xdr:row>1</xdr:row>
      <xdr:rowOff>408214</xdr:rowOff>
    </xdr:from>
    <xdr:to>
      <xdr:col>13</xdr:col>
      <xdr:colOff>285750</xdr:colOff>
      <xdr:row>4</xdr:row>
      <xdr:rowOff>299357</xdr:rowOff>
    </xdr:to>
    <xdr:cxnSp macro="">
      <xdr:nvCxnSpPr>
        <xdr:cNvPr id="4" name="Straight Arrow Connector 3">
          <a:extLst>
            <a:ext uri="{FF2B5EF4-FFF2-40B4-BE49-F238E27FC236}">
              <a16:creationId xmlns:a16="http://schemas.microsoft.com/office/drawing/2014/main" id="{D3B68776-FF18-449D-A104-389837359D46}"/>
            </a:ext>
          </a:extLst>
        </xdr:cNvPr>
        <xdr:cNvCxnSpPr/>
      </xdr:nvCxnSpPr>
      <xdr:spPr>
        <a:xfrm>
          <a:off x="22995164" y="611414"/>
          <a:ext cx="3941536" cy="1646918"/>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65776</xdr:colOff>
      <xdr:row>66</xdr:row>
      <xdr:rowOff>227818</xdr:rowOff>
    </xdr:from>
    <xdr:to>
      <xdr:col>1</xdr:col>
      <xdr:colOff>1874611</xdr:colOff>
      <xdr:row>79</xdr:row>
      <xdr:rowOff>75747</xdr:rowOff>
    </xdr:to>
    <xdr:pic>
      <xdr:nvPicPr>
        <xdr:cNvPr id="5" name="Picture 4">
          <a:extLst>
            <a:ext uri="{FF2B5EF4-FFF2-40B4-BE49-F238E27FC236}">
              <a16:creationId xmlns:a16="http://schemas.microsoft.com/office/drawing/2014/main" id="{8B17AE73-0E4B-4AB7-9A50-E7C0883C37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8526" y="18592018"/>
          <a:ext cx="1805660" cy="2581604"/>
        </a:xfrm>
        <a:prstGeom prst="rect">
          <a:avLst/>
        </a:prstGeom>
      </xdr:spPr>
    </xdr:pic>
    <xdr:clientData/>
  </xdr:twoCellAnchor>
  <xdr:twoCellAnchor editAs="oneCell">
    <xdr:from>
      <xdr:col>2</xdr:col>
      <xdr:colOff>3711575</xdr:colOff>
      <xdr:row>69</xdr:row>
      <xdr:rowOff>101810</xdr:rowOff>
    </xdr:from>
    <xdr:to>
      <xdr:col>4</xdr:col>
      <xdr:colOff>2391682</xdr:colOff>
      <xdr:row>80</xdr:row>
      <xdr:rowOff>144691</xdr:rowOff>
    </xdr:to>
    <xdr:pic>
      <xdr:nvPicPr>
        <xdr:cNvPr id="6" name="Picture 5">
          <a:extLst>
            <a:ext uri="{FF2B5EF4-FFF2-40B4-BE49-F238E27FC236}">
              <a16:creationId xmlns:a16="http://schemas.microsoft.com/office/drawing/2014/main" id="{A842B6A9-28B4-4C02-BE41-8588758D6B4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73800" y="19135935"/>
          <a:ext cx="2556782" cy="2306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ddy/Library/Mobile%20Documents/com~apple~CloudDocs/ARCHITECTURE/GREEN%20BOOK/2024%20GREEN%20BOOK/SUPPORT%20TOOLS/PRODUCTION%20CALCULATOR/231113_production%20calculat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production%20calculator%20with%20EF.xlsx" TargetMode="External"/><Relationship Id="rId1" Type="http://schemas.openxmlformats.org/officeDocument/2006/relationships/externalLinkPath" Target="https://creativecarbonscotland.sharepoint.com/mitigation/Shared%20Documents/Theatre%20Green%20Book/240207_production%20calculator%20with%20EF.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operations%20tracker%20with%20EF.xlsx" TargetMode="External"/><Relationship Id="rId1" Type="http://schemas.openxmlformats.org/officeDocument/2006/relationships/externalLinkPath" Target="https://creativecarbonscotland.sharepoint.com/mitigation/Shared%20Documents/Theatre%20Green%20Book/240207_operations%20tracker%20with%20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addy/Library/Mobile%20Documents/com~apple~CloudDocs/ARCHITECTURE/GREEN%20BOOK/2024%20GREEN%20BOOK/SUPPORT%20TOOLS/240307_TGB%20Production%20Calculator.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MatthewBelsey/Downloads/240227_production%20calculator.xlsx" TargetMode="External"/><Relationship Id="rId1" Type="http://schemas.openxmlformats.org/officeDocument/2006/relationships/externalLinkPath" Target="file:///C:/Users/MatthewBelsey/Downloads/240227_production%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BASELINE"/>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ow r="7">
          <cell r="C7"/>
        </row>
        <row r="8">
          <cell r="C8"/>
        </row>
        <row r="9">
          <cell r="C9"/>
        </row>
        <row r="11">
          <cell r="C11"/>
        </row>
        <row r="12">
          <cell r="C12"/>
        </row>
        <row r="13">
          <cell r="C13"/>
        </row>
        <row r="14">
          <cell r="C14"/>
        </row>
        <row r="15">
          <cell r="C15"/>
        </row>
        <row r="16">
          <cell r="C16"/>
        </row>
        <row r="17">
          <cell r="C17"/>
        </row>
        <row r="18">
          <cell r="C18"/>
        </row>
        <row r="20">
          <cell r="C20"/>
        </row>
        <row r="22">
          <cell r="C22"/>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LINE"/>
      <sheetName val="INTERMEDIATE"/>
      <sheetName val="ADVANCED"/>
      <sheetName val="1) Organisation"/>
      <sheetName val="2) Paper &amp; Digital"/>
      <sheetName val="3) Food &amp; Drink"/>
      <sheetName val="4) Building Management"/>
      <sheetName val="Building energy calculator"/>
      <sheetName val="5) Waste"/>
      <sheetName val="6) Travel"/>
      <sheetName val="Travel calculator"/>
      <sheetName val="7) Contracts"/>
      <sheetName val="Emission factors and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G2" t="str">
            <v>Diesel (litres)</v>
          </cell>
          <cell r="Q2" t="str">
            <v>Average passenger train</v>
          </cell>
          <cell r="R2" t="str">
            <v>Average car</v>
          </cell>
          <cell r="S2" t="str">
            <v>Average van</v>
          </cell>
          <cell r="T2" t="str">
            <v>Short-haul flight - Economy</v>
          </cell>
          <cell r="U2" t="str">
            <v>Average local bus</v>
          </cell>
          <cell r="V2" t="str">
            <v>Average motorbike</v>
          </cell>
          <cell r="W2" t="str">
            <v>Average taxi</v>
          </cell>
          <cell r="X2" t="str">
            <v>Ferry foot passenger</v>
          </cell>
          <cell r="Y2" t="str">
            <v>Average passenger train</v>
          </cell>
        </row>
        <row r="3">
          <cell r="Q3" t="str">
            <v>Light rail/Tram</v>
          </cell>
          <cell r="R3" t="str">
            <v>Average car - diesel</v>
          </cell>
          <cell r="S3" t="str">
            <v>Average van - petrol</v>
          </cell>
          <cell r="T3" t="str">
            <v>Short-haul flight - Business class</v>
          </cell>
          <cell r="U3" t="str">
            <v>Average coach</v>
          </cell>
          <cell r="V3" t="str">
            <v>Standard bicycle</v>
          </cell>
          <cell r="X3" t="str">
            <v>Ferry car passenger</v>
          </cell>
          <cell r="Y3" t="str">
            <v>Light rail/Tram</v>
          </cell>
        </row>
        <row r="4">
          <cell r="Q4" t="str">
            <v>Underground/Metro</v>
          </cell>
          <cell r="R4" t="str">
            <v>Average car - petrol</v>
          </cell>
          <cell r="S4" t="str">
            <v>Average van - diesel</v>
          </cell>
          <cell r="T4" t="str">
            <v>Long-haul flight - Economy</v>
          </cell>
          <cell r="V4" t="str">
            <v>Electric bicycle</v>
          </cell>
          <cell r="Y4" t="str">
            <v>Underground/Metro</v>
          </cell>
        </row>
        <row r="5">
          <cell r="R5" t="str">
            <v>Average car - hybrid</v>
          </cell>
          <cell r="S5" t="str">
            <v>Average van - hybrid</v>
          </cell>
          <cell r="T5" t="str">
            <v>Long-haul flight - Premium economy</v>
          </cell>
          <cell r="Y5" t="str">
            <v>Average car</v>
          </cell>
        </row>
        <row r="6">
          <cell r="R6" t="str">
            <v>Average car - electric</v>
          </cell>
          <cell r="S6" t="str">
            <v>Average van - electric</v>
          </cell>
          <cell r="T6" t="str">
            <v>Long-haul flight - Business class</v>
          </cell>
          <cell r="Y6" t="str">
            <v>Average car - diesel</v>
          </cell>
        </row>
        <row r="7">
          <cell r="T7" t="str">
            <v>Long-haul flight - First class</v>
          </cell>
          <cell r="Y7" t="str">
            <v>Average car - petrol</v>
          </cell>
        </row>
        <row r="8">
          <cell r="Y8" t="str">
            <v>Average car - hybrid</v>
          </cell>
        </row>
        <row r="9">
          <cell r="Y9" t="str">
            <v>Average car - electric</v>
          </cell>
        </row>
        <row r="10">
          <cell r="Y10" t="str">
            <v>Average van</v>
          </cell>
        </row>
        <row r="11">
          <cell r="Y11" t="str">
            <v>Average van - diesel</v>
          </cell>
        </row>
        <row r="12">
          <cell r="Y12" t="str">
            <v>Average van - petrol</v>
          </cell>
        </row>
        <row r="13">
          <cell r="Y13" t="str">
            <v>Average van - hybrid</v>
          </cell>
        </row>
        <row r="14">
          <cell r="Y14" t="str">
            <v>Average van - electric</v>
          </cell>
        </row>
        <row r="15">
          <cell r="Y15" t="str">
            <v>Short-haul flight - Economy</v>
          </cell>
        </row>
        <row r="16">
          <cell r="Y16" t="str">
            <v>Short-haul flight - Business class</v>
          </cell>
        </row>
        <row r="17">
          <cell r="Y17" t="str">
            <v>Long-haul flight - Economy</v>
          </cell>
        </row>
        <row r="18">
          <cell r="Y18" t="str">
            <v>Long-haul flight - Premium economy</v>
          </cell>
        </row>
        <row r="19">
          <cell r="Y19" t="str">
            <v>Long-haul flight - Business class</v>
          </cell>
        </row>
        <row r="20">
          <cell r="Y20" t="str">
            <v>Long-haul flight - First class</v>
          </cell>
        </row>
        <row r="21">
          <cell r="Y21" t="str">
            <v>Average local bus</v>
          </cell>
        </row>
        <row r="22">
          <cell r="Y22" t="str">
            <v>Average coach</v>
          </cell>
        </row>
        <row r="23">
          <cell r="Y23" t="str">
            <v>Average motorbike</v>
          </cell>
        </row>
        <row r="24">
          <cell r="Y24" t="str">
            <v>Average taxi</v>
          </cell>
        </row>
        <row r="25">
          <cell r="Y25" t="str">
            <v>Ferry foot passenger</v>
          </cell>
        </row>
        <row r="26">
          <cell r="Y26" t="str">
            <v>Ferry car passenger</v>
          </cell>
        </row>
        <row r="27">
          <cell r="Y27" t="str">
            <v>Standard bicycle</v>
          </cell>
        </row>
        <row r="28">
          <cell r="Y28" t="str">
            <v>Electric bicycle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 factors and lis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BASIC"/>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P11" t="str">
            <v>Total emissions (kgCO2e)</v>
          </cell>
        </row>
      </sheetData>
      <sheetData sheetId="8" refreshError="1"/>
      <sheetData sheetId="9" refreshError="1"/>
      <sheetData sheetId="10" refreshError="1"/>
      <sheetData sheetId="11" refreshError="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247750-F8E6-4B0A-A141-9433D063691B}" name="Table17" displayName="Table17" ref="A1:B44" totalsRowShown="0" dataCellStyle="Normal 5">
  <autoFilter ref="A1:B44" xr:uid="{839B03DE-8DDC-41B3-B542-1C8210BAC498}"/>
  <tableColumns count="2">
    <tableColumn id="1" xr3:uid="{6901E61C-9E7B-44B9-BFA0-8CD897AD2030}" name="Country" dataCellStyle="Normal 5"/>
    <tableColumn id="2" xr3:uid="{803C0F5C-C8FC-48FB-9296-C7D82148EB11}" name="Column1" dataCellStyle="Normal 5"/>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473C838-126E-43AC-9217-BB55353BE743}" name="Table28" displayName="Table28" ref="M1:O8" totalsRowShown="0" dataCellStyle="Normal 5">
  <autoFilter ref="M1:O8" xr:uid="{2444EB96-137F-4BCC-BD6E-A6EE95A63933}"/>
  <tableColumns count="3">
    <tableColumn id="1" xr3:uid="{878AAE2E-888D-463E-884D-40E53850F994}" name="Fuel" dataCellStyle="Normal 5"/>
    <tableColumn id="2" xr3:uid="{22882AEF-46AF-4991-926D-2E7245060F8D}" name="Emission factor" dataCellStyle="Normal 5"/>
    <tableColumn id="3" xr3:uid="{CD6B9E28-1552-4C35-A1A6-D3236C474060}" name="Unit" dataCellStyle="Normal 5"/>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EEF581-D417-44F1-B7ED-53E220904A88}" name="Table49" displayName="Table49" ref="AK1:AP9" totalsRowShown="0" dataCellStyle="Normal 5">
  <autoFilter ref="AK1:AP9" xr:uid="{75F74792-162B-4A9B-A2FF-99FA09623D82}"/>
  <tableColumns count="6">
    <tableColumn id="1" xr3:uid="{C8C20D83-342B-4E8F-950D-3BECB3513117}" name="Category" dataCellStyle="Normal 5"/>
    <tableColumn id="2" xr3:uid="{89B3FB6A-2B04-401D-83ED-2F061032A5F2}" name="Sub-category" dataCellStyle="Normal 5"/>
    <tableColumn id="3" xr3:uid="{50DE8893-B440-475B-9385-4686888EFAFF}" name="Year" dataCellStyle="Normal 5"/>
    <tableColumn id="4" xr3:uid="{91AF9E2A-3958-4D3F-9C7A-F00EDB385D55}" name="Value" dataCellStyle="Normal 5"/>
    <tableColumn id="5" xr3:uid="{D466EAEC-04ED-4196-A1B2-4D29123E9D55}" name="Units" dataCellStyle="Normal 5"/>
    <tableColumn id="6" xr3:uid="{054884DD-6A62-4A16-8B9C-DF6EE7DE0111}" name="Source" dataCellStyle="Normal 5"/>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23E512-C0DA-4224-8E10-068D2B9804F7}" name="Table7" displayName="Table7" ref="D1:G22" totalsRowShown="0">
  <autoFilter ref="D1:G22" xr:uid="{23D2A008-5128-40C3-BC87-A71451EFC406}"/>
  <tableColumns count="4">
    <tableColumn id="1" xr3:uid="{DEC519E8-59DB-4C4A-930A-2C715C1175AB}" name="Material"/>
    <tableColumn id="2" xr3:uid="{F1932F5A-EFB5-4221-BFE8-69961ED46308}" name="Emission factor"/>
    <tableColumn id="3" xr3:uid="{852C05C8-E420-4CA3-B599-56AF1DE0DFE6}" name="Unit"/>
    <tableColumn id="4" xr3:uid="{E4253341-9211-402C-AB11-FD8D22596365}" name="Source"/>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548A7A4-DA49-42B4-A8A2-831A2694CD26}" name="Table9" displayName="Table9" ref="I1:K3" totalsRowShown="0">
  <autoFilter ref="I1:K3" xr:uid="{07E453C2-AF0C-4DAE-B0F1-95B35D7695FE}"/>
  <tableColumns count="3">
    <tableColumn id="1" xr3:uid="{7E5130C2-83B7-430A-825B-AC6AC9099C5C}" name="Material"/>
    <tableColumn id="2" xr3:uid="{EC388F13-C0C3-43ED-BEBA-92AB0BC8E4F9}" name="Emission factor"/>
    <tableColumn id="3" xr3:uid="{4F816603-E49D-4ACB-A529-2A6C2559BDAF}" name="Unit"/>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214864-1E8E-4CD5-8D35-EEF19D37E41B}" name="Table512" displayName="Table512" ref="AR1:AW9" totalsRowShown="0" headerRowDxfId="8" dataDxfId="7" tableBorderDxfId="6">
  <autoFilter ref="AR1:AW9" xr:uid="{6BBFE7E0-7584-468B-865D-35D3790B554D}"/>
  <tableColumns count="6">
    <tableColumn id="1" xr3:uid="{DCE2236C-38BD-49AC-9A84-21EAA2E3BD65}" name="Category" dataDxfId="5"/>
    <tableColumn id="2" xr3:uid="{C27FBD8E-AAFA-4F0C-B32D-E0DE311EDB8A}" name="Sub-category" dataDxfId="4"/>
    <tableColumn id="3" xr3:uid="{A2803AED-8649-4A0B-A676-4A2B8E860AF5}" name="Year" dataDxfId="3"/>
    <tableColumn id="4" xr3:uid="{FBCFC90C-390C-4775-9D52-7BAF887E5F6A}" name="Value"/>
    <tableColumn id="5" xr3:uid="{8F261CA2-7ADE-4DE0-834D-83A1A5EFDE6F}" name="Units" dataDxfId="2"/>
    <tableColumn id="6" xr3:uid="{7DE8B0FB-E513-4C16-9DFF-0816B7EF965B}" name="Source" dataDxfId="1"/>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9A62D4B-CD19-40F4-AD74-01CF8B689A59}" name="Table312" displayName="Table312" ref="Z1:AH1113" totalsRowShown="0">
  <autoFilter ref="Z1:AH1113" xr:uid="{EC0FA2B0-0E05-4464-B16D-08B34F198F17}"/>
  <tableColumns count="9">
    <tableColumn id="1" xr3:uid="{244026B4-7E68-4E94-9FE0-E594DBB61204}" name="Country"/>
    <tableColumn id="2" xr3:uid="{528C6DD9-E58B-4EF4-8FBC-8154D005B1D9}" name="Category"/>
    <tableColumn id="3" xr3:uid="{89D4475D-03C7-4185-8F90-866C04117B28}" name="Emission source"/>
    <tableColumn id="4" xr3:uid="{CFEA7702-D9DF-408D-90F2-AC77BEF9D0EB}" name="Concat">
      <calculatedColumnFormula>Z2&amp;AB2</calculatedColumnFormula>
    </tableColumn>
    <tableColumn id="5" xr3:uid="{472257FD-0CA5-42B8-AB97-E1BFF891FEBA}" name="Year"/>
    <tableColumn id="6" xr3:uid="{56270D03-353F-49BB-93B1-78CC2F947858}" name="Factor"/>
    <tableColumn id="7" xr3:uid="{3386E1CE-1B67-4A6B-9BA6-2EFFD2C13D94}" name="unit"/>
    <tableColumn id="8" xr3:uid="{C97B70BA-48C8-4C73-BB59-63F721986379}" name="Source"/>
    <tableColumn id="9" xr3:uid="{AE60C477-6928-4A39-882D-B541783D2AB1}" name="Note"/>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A9D193-B855-4C14-B44B-4C5B9538E7D2}" name="Table6" displayName="Table6" ref="T1:W28" totalsRowShown="0" headerRowCellStyle="Normal 5" dataCellStyle="Normal 5">
  <autoFilter ref="T1:W28" xr:uid="{C68493D3-F578-4BE8-8661-D15139F9054B}"/>
  <tableColumns count="4">
    <tableColumn id="1" xr3:uid="{B38CA8DD-4382-40E1-A335-9F80BC3F1D1A}" name="Category" dataCellStyle="Normal 5"/>
    <tableColumn id="2" xr3:uid="{91A15F55-70C5-49A0-A966-B42116EDAFD3}" name="Specific" dataCellStyle="Normal 5"/>
    <tableColumn id="3" xr3:uid="{37ADC069-5D64-44E6-95AF-EF82BAB5674D}" name="Emission source" dataCellStyle="Normal 5"/>
    <tableColumn id="4" xr3:uid="{0C568ACD-9189-4338-8245-405B2588DE85}" name="Category 2" dataDxfId="0" dataCellStyle="Normal 5"/>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06A376B-D9FC-4E7A-BD61-D0B50C5A2F2C}" name="Table12" displayName="Table12" ref="AY1:BC2" totalsRowShown="0" headerRowCellStyle="Normal 5" dataCellStyle="Normal 5">
  <autoFilter ref="AY1:BC2" xr:uid="{7675FD7B-D698-4025-886F-3437A7F1249E}"/>
  <tableColumns count="5">
    <tableColumn id="1" xr3:uid="{8AA45721-C65C-40DE-B0C1-FB747956900A}" name="Category" dataCellStyle="Normal 5"/>
    <tableColumn id="2" xr3:uid="{4CA7A7DC-FF5E-495D-8A65-A77CE91214A9}" name="value" dataCellStyle="Normal 5"/>
    <tableColumn id="3" xr3:uid="{DC0BD348-A73B-4E45-897B-4E10CD1BF2D0}" name="year" dataCellStyle="Normal 5"/>
    <tableColumn id="4" xr3:uid="{D3F59E88-2093-4649-BDB6-21636170B3CC}" name="unit" dataCellStyle="Normal 5"/>
    <tableColumn id="5" xr3:uid="{6E3A160F-68FD-4B59-9EF8-E3241A5EB44B}" name="source" dataCellStyle="Normal 5"/>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umweltbundesamt.at/fileadmin/site/themen/mobilitaet/daten/ekz_pkm_tkm_verkehrsmittel.pdf" TargetMode="External"/><Relationship Id="rId7" Type="http://schemas.openxmlformats.org/officeDocument/2006/relationships/vmlDrawing" Target="../drawings/vmlDrawing1.vml"/><Relationship Id="rId2" Type="http://schemas.openxmlformats.org/officeDocument/2006/relationships/hyperlink" Target="https://base-empreinte.ademe.fr/" TargetMode="External"/><Relationship Id="rId1" Type="http://schemas.openxmlformats.org/officeDocument/2006/relationships/hyperlink" Target="https://www.gov.uk/government/publications/greenhouse-gas-reporting-conversion-factors-2023" TargetMode="External"/><Relationship Id="rId6" Type="http://schemas.openxmlformats.org/officeDocument/2006/relationships/drawing" Target="../drawings/drawing3.xml"/><Relationship Id="rId5" Type="http://schemas.openxmlformats.org/officeDocument/2006/relationships/hyperlink" Target="https://www.co2emissiefactoren.nl/lijst-emissiefactoren/" TargetMode="External"/><Relationship Id="rId4" Type="http://schemas.openxmlformats.org/officeDocument/2006/relationships/hyperlink" Target="http://www.co2emissiefactoren.b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gov.uk/government/collections/sustainable-procurement-the-government-buying-standards-gbs" TargetMode="External"/></Relationships>
</file>

<file path=xl/worksheets/_rels/sheet14.xml.rels><?xml version="1.0" encoding="UTF-8" standalone="yes"?>
<Relationships xmlns="http://schemas.openxmlformats.org/package/2006/relationships"><Relationship Id="rId8" Type="http://schemas.openxmlformats.org/officeDocument/2006/relationships/table" Target="../tables/table2.xml"/><Relationship Id="rId13" Type="http://schemas.openxmlformats.org/officeDocument/2006/relationships/table" Target="../tables/table7.xml"/><Relationship Id="rId3" Type="http://schemas.openxmlformats.org/officeDocument/2006/relationships/hyperlink" Target="https://ig-tools.com/resources" TargetMode="External"/><Relationship Id="rId7" Type="http://schemas.openxmlformats.org/officeDocument/2006/relationships/table" Target="../tables/table1.xml"/><Relationship Id="rId12" Type="http://schemas.openxmlformats.org/officeDocument/2006/relationships/table" Target="../tables/table6.xml"/><Relationship Id="rId2" Type="http://schemas.openxmlformats.org/officeDocument/2006/relationships/hyperlink" Target="https://www.openco2.net/en/emission-factors/product/plywood-softwood/255" TargetMode="External"/><Relationship Id="rId1" Type="http://schemas.openxmlformats.org/officeDocument/2006/relationships/hyperlink" Target="https://www.wisaplywood.com/siteassets/documents/certificates/rts-epd-19-19_upm_plywood_wisa_birch__uncoated_signed.pdf" TargetMode="External"/><Relationship Id="rId6" Type="http://schemas.openxmlformats.org/officeDocument/2006/relationships/hyperlink" Target="https://www.co2emissiefactoren.nl/lijst-emissiefactoren/" TargetMode="External"/><Relationship Id="rId11" Type="http://schemas.openxmlformats.org/officeDocument/2006/relationships/table" Target="../tables/table5.xml"/><Relationship Id="rId5" Type="http://schemas.openxmlformats.org/officeDocument/2006/relationships/hyperlink" Target="http://www.co2emissiefactoren.be/" TargetMode="External"/><Relationship Id="rId15" Type="http://schemas.openxmlformats.org/officeDocument/2006/relationships/table" Target="../tables/table9.xml"/><Relationship Id="rId10" Type="http://schemas.openxmlformats.org/officeDocument/2006/relationships/table" Target="../tables/table4.xml"/><Relationship Id="rId4" Type="http://schemas.openxmlformats.org/officeDocument/2006/relationships/hyperlink" Target="https://www.co2emissiefactoren.nl/lijst-emissiefactoren/" TargetMode="External"/><Relationship Id="rId9" Type="http://schemas.openxmlformats.org/officeDocument/2006/relationships/table" Target="../tables/table3.xml"/><Relationship Id="rId1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websitecarbon.co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greenhouse-gas-reporting-conversion-factors-2023" TargetMode="External"/><Relationship Id="rId1" Type="http://schemas.openxmlformats.org/officeDocument/2006/relationships/hyperlink" Target="https://www.aib-net.org/"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0359-82BB-524B-AF7F-845AF6C4BADB}">
  <sheetPr>
    <tabColor rgb="FFFF0000"/>
  </sheetPr>
  <dimension ref="B4:W60"/>
  <sheetViews>
    <sheetView showGridLines="0" tabSelected="1" workbookViewId="0">
      <selection activeCell="G9" sqref="G9"/>
    </sheetView>
  </sheetViews>
  <sheetFormatPr baseColWidth="10" defaultColWidth="8.83203125" defaultRowHeight="15"/>
  <cols>
    <col min="1" max="1" width="11.6640625" style="233" customWidth="1"/>
    <col min="2" max="2" width="5.83203125" style="232" customWidth="1"/>
    <col min="3" max="3" width="8.83203125" style="233"/>
    <col min="4" max="4" width="9.1640625" style="233" bestFit="1" customWidth="1"/>
    <col min="5" max="9" width="8.83203125" style="233"/>
    <col min="10" max="10" width="13.5" style="233" bestFit="1" customWidth="1"/>
    <col min="11" max="18" width="8.83203125" style="233"/>
    <col min="19" max="19" width="2.33203125" style="233" customWidth="1"/>
    <col min="20" max="16384" width="8.83203125" style="233"/>
  </cols>
  <sheetData>
    <row r="4" spans="2:13" ht="50" customHeight="1">
      <c r="B4" s="230" t="s">
        <v>597</v>
      </c>
    </row>
    <row r="5" spans="2:13" ht="21">
      <c r="B5" s="236" t="s">
        <v>596</v>
      </c>
      <c r="D5" s="236">
        <v>240524</v>
      </c>
    </row>
    <row r="7" spans="2:13" ht="31">
      <c r="C7" s="234" t="s">
        <v>576</v>
      </c>
      <c r="I7" s="238"/>
    </row>
    <row r="8" spans="2:13" ht="15" customHeight="1"/>
    <row r="9" spans="2:13" ht="24">
      <c r="B9" s="235"/>
      <c r="C9" s="236" t="s">
        <v>573</v>
      </c>
      <c r="D9" s="237"/>
      <c r="E9" s="237"/>
      <c r="F9" s="237"/>
      <c r="G9" s="237"/>
      <c r="H9" s="238"/>
      <c r="I9" s="238"/>
    </row>
    <row r="10" spans="2:13" s="238" customFormat="1" ht="21">
      <c r="B10" s="235"/>
      <c r="C10" s="239" t="s">
        <v>577</v>
      </c>
      <c r="D10" s="231"/>
      <c r="E10" s="231"/>
      <c r="F10" s="231"/>
      <c r="G10" s="231"/>
      <c r="H10" s="231"/>
      <c r="I10" s="231"/>
      <c r="J10" s="231"/>
      <c r="K10" s="231"/>
      <c r="L10" s="231"/>
      <c r="M10" s="231"/>
    </row>
    <row r="11" spans="2:13" s="238" customFormat="1" ht="21">
      <c r="B11" s="235"/>
      <c r="C11" s="259" t="s">
        <v>579</v>
      </c>
      <c r="D11" s="259"/>
      <c r="E11" s="259"/>
      <c r="F11" s="259"/>
      <c r="G11" s="259"/>
      <c r="H11" s="259"/>
      <c r="I11" s="259"/>
      <c r="J11" s="259"/>
      <c r="K11" s="259"/>
      <c r="L11" s="259"/>
      <c r="M11" s="259"/>
    </row>
    <row r="12" spans="2:13" s="238" customFormat="1" ht="21">
      <c r="B12" s="235"/>
      <c r="C12" s="259"/>
      <c r="D12" s="259"/>
      <c r="E12" s="259"/>
      <c r="F12" s="259"/>
      <c r="G12" s="259"/>
      <c r="H12" s="259"/>
      <c r="I12" s="259"/>
      <c r="J12" s="259"/>
      <c r="K12" s="259"/>
      <c r="L12" s="259"/>
      <c r="M12" s="259"/>
    </row>
    <row r="13" spans="2:13" s="241" customFormat="1" ht="21" customHeight="1">
      <c r="B13" s="235"/>
      <c r="C13" s="254" t="s">
        <v>580</v>
      </c>
      <c r="D13" s="242"/>
      <c r="E13" s="242"/>
      <c r="F13" s="242"/>
      <c r="G13" s="242"/>
      <c r="H13" s="242"/>
      <c r="I13" s="242"/>
      <c r="J13" s="242"/>
      <c r="K13" s="242"/>
      <c r="L13" s="242"/>
      <c r="M13" s="242"/>
    </row>
    <row r="14" spans="2:13" s="238" customFormat="1" ht="21">
      <c r="B14" s="235"/>
    </row>
    <row r="15" spans="2:13" s="238" customFormat="1" ht="20" customHeight="1">
      <c r="B15" s="235"/>
      <c r="C15" s="236" t="s">
        <v>581</v>
      </c>
      <c r="D15" s="242"/>
      <c r="E15" s="242"/>
      <c r="F15" s="242"/>
      <c r="G15" s="242"/>
      <c r="H15" s="242"/>
      <c r="I15" s="242"/>
      <c r="J15" s="242"/>
      <c r="K15" s="242"/>
      <c r="L15" s="242"/>
      <c r="M15" s="242"/>
    </row>
    <row r="16" spans="2:13" s="238" customFormat="1" ht="21" customHeight="1">
      <c r="B16" s="235"/>
      <c r="C16" s="255" t="s">
        <v>582</v>
      </c>
      <c r="D16" s="253"/>
      <c r="E16" s="253"/>
      <c r="F16" s="253"/>
      <c r="G16" s="253"/>
      <c r="H16" s="253"/>
      <c r="I16" s="253"/>
      <c r="J16" s="253"/>
      <c r="K16" s="253"/>
      <c r="L16" s="253"/>
      <c r="M16" s="253"/>
    </row>
    <row r="17" spans="2:23" s="238" customFormat="1" ht="21">
      <c r="B17" s="243"/>
      <c r="C17" s="255" t="s">
        <v>583</v>
      </c>
      <c r="D17" s="240"/>
      <c r="E17" s="240"/>
      <c r="F17" s="240"/>
      <c r="G17" s="240"/>
      <c r="H17" s="240"/>
      <c r="I17" s="240"/>
      <c r="J17" s="240"/>
      <c r="K17" s="240"/>
      <c r="L17" s="240"/>
      <c r="M17" s="240"/>
    </row>
    <row r="18" spans="2:23" s="238" customFormat="1" ht="21">
      <c r="B18" s="235"/>
      <c r="C18" s="236" t="s">
        <v>584</v>
      </c>
    </row>
    <row r="19" spans="2:23" s="238" customFormat="1" ht="21">
      <c r="B19" s="243"/>
      <c r="C19" s="236" t="s">
        <v>585</v>
      </c>
    </row>
    <row r="20" spans="2:23" s="238" customFormat="1" ht="21">
      <c r="B20" s="243"/>
      <c r="C20" s="236" t="s">
        <v>586</v>
      </c>
      <c r="D20" s="236"/>
      <c r="E20" s="236"/>
      <c r="F20" s="236"/>
      <c r="G20" s="236"/>
      <c r="H20" s="236"/>
      <c r="I20" s="236"/>
    </row>
    <row r="21" spans="2:23" s="238" customFormat="1" ht="21">
      <c r="B21" s="235"/>
      <c r="C21" s="236" t="s">
        <v>587</v>
      </c>
      <c r="O21" s="244"/>
    </row>
    <row r="22" spans="2:23" s="238" customFormat="1" ht="42" customHeight="1">
      <c r="B22" s="245"/>
      <c r="C22" s="262" t="s">
        <v>588</v>
      </c>
      <c r="D22" s="262"/>
      <c r="E22" s="262"/>
      <c r="F22" s="262"/>
      <c r="G22" s="262"/>
      <c r="H22" s="262"/>
      <c r="I22" s="262"/>
      <c r="J22" s="262"/>
      <c r="K22" s="262"/>
      <c r="L22" s="262"/>
      <c r="O22" s="260" t="s">
        <v>458</v>
      </c>
      <c r="P22" s="260"/>
      <c r="Q22" s="260"/>
      <c r="R22" s="260"/>
      <c r="T22" s="260" t="s">
        <v>322</v>
      </c>
      <c r="U22" s="260"/>
      <c r="V22" s="260"/>
      <c r="W22" s="260"/>
    </row>
    <row r="23" spans="2:23" s="238" customFormat="1" ht="21">
      <c r="B23" s="245"/>
      <c r="C23" s="239" t="s">
        <v>589</v>
      </c>
      <c r="D23" s="233"/>
      <c r="E23" s="233"/>
      <c r="F23" s="233"/>
      <c r="G23" s="233"/>
      <c r="H23" s="233"/>
      <c r="I23" s="233"/>
      <c r="O23" s="260"/>
      <c r="P23" s="260"/>
      <c r="Q23" s="260"/>
      <c r="R23" s="260"/>
      <c r="T23" s="260"/>
      <c r="U23" s="260"/>
      <c r="V23" s="260"/>
      <c r="W23" s="260"/>
    </row>
    <row r="24" spans="2:23" ht="21">
      <c r="B24" s="235"/>
      <c r="C24" s="236"/>
      <c r="J24" s="238"/>
      <c r="K24" s="238"/>
      <c r="L24" s="238"/>
      <c r="M24" s="238"/>
      <c r="O24" s="260"/>
      <c r="P24" s="260"/>
      <c r="Q24" s="260"/>
      <c r="R24" s="260"/>
      <c r="T24" s="260"/>
      <c r="U24" s="260"/>
      <c r="V24" s="260"/>
      <c r="W24" s="260"/>
    </row>
    <row r="25" spans="2:23" ht="20" customHeight="1">
      <c r="C25" s="236" t="s">
        <v>590</v>
      </c>
      <c r="J25" s="238"/>
      <c r="K25" s="238"/>
      <c r="L25" s="238"/>
      <c r="M25" s="238"/>
      <c r="O25" s="247" t="s">
        <v>574</v>
      </c>
      <c r="T25" s="260"/>
      <c r="U25" s="260"/>
      <c r="V25" s="260"/>
      <c r="W25" s="260"/>
    </row>
    <row r="26" spans="2:23" ht="20" customHeight="1">
      <c r="C26" s="239" t="s">
        <v>592</v>
      </c>
      <c r="O26" s="260" t="s">
        <v>578</v>
      </c>
      <c r="P26" s="260"/>
      <c r="Q26" s="260"/>
      <c r="R26" s="260"/>
      <c r="S26" s="260"/>
      <c r="T26" s="260"/>
      <c r="U26" s="260"/>
    </row>
    <row r="27" spans="2:23" ht="21" customHeight="1">
      <c r="C27" s="239" t="s">
        <v>591</v>
      </c>
      <c r="O27" s="260"/>
      <c r="P27" s="260"/>
      <c r="Q27" s="260"/>
      <c r="R27" s="260"/>
      <c r="S27" s="260"/>
      <c r="T27" s="260"/>
      <c r="U27" s="260"/>
    </row>
    <row r="28" spans="2:23" ht="19" customHeight="1">
      <c r="C28" s="263" t="s">
        <v>593</v>
      </c>
      <c r="D28" s="263"/>
      <c r="E28" s="263"/>
      <c r="F28" s="263"/>
      <c r="G28" s="263"/>
      <c r="H28" s="263"/>
      <c r="I28" s="263"/>
      <c r="J28" s="263"/>
      <c r="K28" s="263"/>
      <c r="L28" s="263"/>
      <c r="M28" s="263"/>
      <c r="O28" s="260"/>
      <c r="P28" s="260"/>
      <c r="Q28" s="260"/>
      <c r="R28" s="260"/>
      <c r="S28" s="260"/>
      <c r="T28" s="260"/>
      <c r="U28" s="260"/>
    </row>
    <row r="29" spans="2:23" ht="22" customHeight="1">
      <c r="C29" s="263"/>
      <c r="D29" s="263"/>
      <c r="E29" s="263"/>
      <c r="F29" s="263"/>
      <c r="G29" s="263"/>
      <c r="H29" s="263"/>
      <c r="I29" s="263"/>
      <c r="J29" s="263"/>
      <c r="K29" s="263"/>
      <c r="L29" s="263"/>
      <c r="M29" s="263"/>
      <c r="O29" s="249" t="s">
        <v>303</v>
      </c>
      <c r="U29" s="246"/>
    </row>
    <row r="30" spans="2:23" ht="21" customHeight="1">
      <c r="C30" s="236"/>
      <c r="O30" s="261" t="s">
        <v>575</v>
      </c>
      <c r="P30" s="261"/>
      <c r="Q30" s="261"/>
      <c r="R30" s="261"/>
      <c r="S30" s="261"/>
      <c r="T30" s="261"/>
      <c r="U30" s="261"/>
    </row>
    <row r="31" spans="2:23" ht="21" customHeight="1">
      <c r="C31" s="236" t="s">
        <v>594</v>
      </c>
      <c r="J31" s="238"/>
      <c r="K31" s="238"/>
      <c r="L31" s="238"/>
      <c r="M31" s="238"/>
      <c r="O31" s="261"/>
      <c r="P31" s="261"/>
      <c r="Q31" s="261"/>
      <c r="R31" s="261"/>
      <c r="S31" s="261"/>
      <c r="T31" s="261"/>
      <c r="U31" s="261"/>
    </row>
    <row r="32" spans="2:23" ht="19">
      <c r="C32" s="239" t="s">
        <v>595</v>
      </c>
      <c r="O32" s="261"/>
      <c r="P32" s="261"/>
      <c r="Q32" s="261"/>
      <c r="R32" s="261"/>
      <c r="S32" s="261"/>
      <c r="T32" s="261"/>
      <c r="U32" s="261"/>
    </row>
    <row r="33" spans="2:21" ht="20" customHeight="1">
      <c r="C33" s="263" t="s">
        <v>593</v>
      </c>
      <c r="D33" s="263"/>
      <c r="E33" s="263"/>
      <c r="F33" s="263"/>
      <c r="G33" s="263"/>
      <c r="H33" s="263"/>
      <c r="I33" s="263"/>
      <c r="J33" s="263"/>
      <c r="K33" s="263"/>
      <c r="L33" s="263"/>
      <c r="M33" s="263"/>
      <c r="O33" s="261"/>
      <c r="P33" s="261"/>
      <c r="Q33" s="261"/>
      <c r="R33" s="261"/>
      <c r="S33" s="261"/>
      <c r="T33" s="261"/>
      <c r="U33" s="261"/>
    </row>
    <row r="34" spans="2:21" ht="20" customHeight="1">
      <c r="C34" s="263"/>
      <c r="D34" s="263"/>
      <c r="E34" s="263"/>
      <c r="F34" s="263"/>
      <c r="G34" s="263"/>
      <c r="H34" s="263"/>
      <c r="I34" s="263"/>
      <c r="J34" s="263"/>
      <c r="K34" s="263"/>
      <c r="L34" s="263"/>
      <c r="M34" s="263"/>
      <c r="O34" s="261"/>
      <c r="P34" s="261"/>
      <c r="Q34" s="261"/>
      <c r="R34" s="261"/>
      <c r="S34" s="261"/>
      <c r="T34" s="261"/>
      <c r="U34" s="261"/>
    </row>
    <row r="35" spans="2:21" ht="15" customHeight="1">
      <c r="O35" s="261"/>
      <c r="P35" s="261"/>
      <c r="Q35" s="261"/>
      <c r="R35" s="261"/>
      <c r="S35" s="261"/>
      <c r="T35" s="261"/>
      <c r="U35" s="261"/>
    </row>
    <row r="36" spans="2:21" ht="25" customHeight="1">
      <c r="C36" s="236"/>
      <c r="D36" s="248"/>
      <c r="E36" s="248"/>
      <c r="F36" s="248"/>
      <c r="G36" s="248"/>
      <c r="H36" s="248"/>
      <c r="I36" s="248"/>
      <c r="O36" s="261"/>
      <c r="P36" s="261"/>
      <c r="Q36" s="261"/>
      <c r="R36" s="261"/>
      <c r="S36" s="261"/>
      <c r="T36" s="261"/>
      <c r="U36" s="261"/>
    </row>
    <row r="37" spans="2:21" ht="20" customHeight="1">
      <c r="C37" s="239"/>
      <c r="D37" s="248"/>
      <c r="E37" s="248"/>
      <c r="F37" s="248"/>
      <c r="G37" s="248"/>
      <c r="H37" s="248"/>
      <c r="I37" s="248"/>
      <c r="O37" s="250"/>
      <c r="P37" s="250"/>
      <c r="Q37" s="250"/>
      <c r="R37" s="250"/>
      <c r="S37" s="250"/>
      <c r="T37" s="250"/>
      <c r="U37" s="250"/>
    </row>
    <row r="38" spans="2:21" ht="15" customHeight="1">
      <c r="D38" s="248"/>
      <c r="E38" s="248"/>
      <c r="F38" s="248"/>
      <c r="G38" s="248"/>
      <c r="H38" s="248"/>
      <c r="I38" s="248"/>
      <c r="O38" s="250"/>
      <c r="P38" s="250"/>
      <c r="Q38" s="250"/>
      <c r="R38" s="250"/>
      <c r="S38" s="250"/>
      <c r="T38" s="250"/>
      <c r="U38" s="250"/>
    </row>
    <row r="39" spans="2:21" ht="18" customHeight="1">
      <c r="D39" s="248"/>
      <c r="E39" s="248"/>
      <c r="F39" s="248"/>
      <c r="G39" s="248"/>
      <c r="H39" s="248"/>
      <c r="I39" s="248"/>
      <c r="J39" s="248"/>
      <c r="K39" s="248"/>
      <c r="L39" s="248"/>
      <c r="M39" s="248"/>
      <c r="O39" s="250"/>
      <c r="P39" s="250"/>
      <c r="Q39" s="250"/>
      <c r="R39" s="250"/>
      <c r="S39" s="250"/>
      <c r="T39" s="250"/>
      <c r="U39" s="250"/>
    </row>
    <row r="40" spans="2:21" ht="16" customHeight="1">
      <c r="C40" s="251"/>
      <c r="D40" s="248"/>
      <c r="E40" s="248"/>
      <c r="F40" s="248"/>
      <c r="G40" s="248"/>
      <c r="H40" s="248"/>
      <c r="I40" s="248"/>
      <c r="J40" s="248"/>
      <c r="K40" s="248"/>
      <c r="L40" s="248"/>
      <c r="M40" s="248"/>
      <c r="O40" s="250"/>
      <c r="P40" s="250"/>
      <c r="Q40" s="250"/>
      <c r="R40" s="250"/>
      <c r="S40" s="250"/>
      <c r="T40" s="250"/>
      <c r="U40" s="250"/>
    </row>
    <row r="41" spans="2:21" ht="15" customHeight="1">
      <c r="C41" s="257"/>
      <c r="D41" s="257"/>
      <c r="E41" s="257"/>
      <c r="F41" s="257"/>
      <c r="G41" s="257"/>
      <c r="H41" s="257"/>
      <c r="I41" s="257"/>
      <c r="J41" s="257"/>
      <c r="K41" s="257"/>
      <c r="L41" s="257"/>
      <c r="M41" s="257"/>
    </row>
    <row r="42" spans="2:21" ht="15" customHeight="1">
      <c r="C42" s="257"/>
      <c r="D42" s="257"/>
      <c r="E42" s="257"/>
      <c r="F42" s="257"/>
      <c r="G42" s="257"/>
      <c r="H42" s="257"/>
      <c r="I42" s="257"/>
      <c r="J42" s="257"/>
      <c r="K42" s="257"/>
      <c r="L42" s="257"/>
      <c r="M42" s="257"/>
    </row>
    <row r="43" spans="2:21" ht="15" customHeight="1">
      <c r="C43" s="257"/>
      <c r="D43" s="257"/>
      <c r="E43" s="257"/>
      <c r="F43" s="257"/>
      <c r="G43" s="257"/>
      <c r="H43" s="257"/>
      <c r="I43" s="257"/>
      <c r="J43" s="257"/>
      <c r="K43" s="257"/>
      <c r="L43" s="257"/>
      <c r="M43" s="257"/>
    </row>
    <row r="44" spans="2:21" ht="15" customHeight="1">
      <c r="C44" s="257"/>
      <c r="D44" s="257"/>
      <c r="E44" s="257"/>
      <c r="F44" s="257"/>
      <c r="G44" s="257"/>
      <c r="H44" s="257"/>
      <c r="I44" s="257"/>
      <c r="J44" s="257"/>
      <c r="K44" s="257"/>
      <c r="L44" s="257"/>
      <c r="M44" s="257"/>
    </row>
    <row r="48" spans="2:21" ht="15" customHeight="1">
      <c r="B48" s="233"/>
    </row>
    <row r="49" spans="2:18" ht="15" customHeight="1">
      <c r="B49" s="233"/>
    </row>
    <row r="50" spans="2:18" ht="15" customHeight="1">
      <c r="B50" s="233"/>
    </row>
    <row r="52" spans="2:18">
      <c r="B52" s="233"/>
    </row>
    <row r="54" spans="2:18" ht="15" customHeight="1"/>
    <row r="55" spans="2:18" ht="15" customHeight="1"/>
    <row r="56" spans="2:18" ht="15" customHeight="1">
      <c r="B56" s="233"/>
      <c r="K56" s="258"/>
      <c r="L56" s="258"/>
      <c r="M56" s="258"/>
      <c r="N56" s="258"/>
      <c r="O56" s="258"/>
      <c r="P56" s="258"/>
      <c r="Q56" s="258"/>
      <c r="R56" s="258"/>
    </row>
    <row r="57" spans="2:18" ht="15" customHeight="1">
      <c r="B57" s="233"/>
      <c r="I57" s="252"/>
      <c r="K57" s="258"/>
      <c r="L57" s="258"/>
      <c r="M57" s="258"/>
      <c r="N57" s="258"/>
      <c r="O57" s="258"/>
      <c r="P57" s="258"/>
      <c r="Q57" s="258"/>
      <c r="R57" s="258"/>
    </row>
    <row r="58" spans="2:18" ht="15" customHeight="1">
      <c r="B58" s="233"/>
      <c r="I58" s="252"/>
      <c r="K58" s="258"/>
      <c r="L58" s="258"/>
      <c r="M58" s="258"/>
      <c r="N58" s="258"/>
      <c r="O58" s="258"/>
      <c r="P58" s="258"/>
      <c r="Q58" s="258"/>
      <c r="R58" s="258"/>
    </row>
    <row r="59" spans="2:18" ht="15" customHeight="1">
      <c r="B59" s="233"/>
      <c r="I59" s="252"/>
      <c r="K59" s="258"/>
      <c r="L59" s="258"/>
      <c r="M59" s="258"/>
      <c r="N59" s="258"/>
      <c r="O59" s="258"/>
      <c r="P59" s="258"/>
      <c r="Q59" s="258"/>
      <c r="R59" s="258"/>
    </row>
    <row r="60" spans="2:18" ht="15" customHeight="1"/>
  </sheetData>
  <mergeCells count="10">
    <mergeCell ref="C41:M44"/>
    <mergeCell ref="K56:R59"/>
    <mergeCell ref="C11:M12"/>
    <mergeCell ref="O22:R24"/>
    <mergeCell ref="T22:W25"/>
    <mergeCell ref="O30:U36"/>
    <mergeCell ref="C22:L22"/>
    <mergeCell ref="C28:M29"/>
    <mergeCell ref="C33:M34"/>
    <mergeCell ref="O26:U28"/>
  </mergeCell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E7697-5D55-3C46-8F67-CC4F9D2D404C}">
  <sheetPr>
    <tabColor theme="9" tint="0.59999389629810485"/>
  </sheetPr>
  <dimension ref="B1:I74"/>
  <sheetViews>
    <sheetView showGridLines="0" zoomScaleNormal="100" workbookViewId="0">
      <selection activeCell="D5" sqref="D5"/>
    </sheetView>
  </sheetViews>
  <sheetFormatPr baseColWidth="10" defaultColWidth="8.83203125" defaultRowHeight="15"/>
  <cols>
    <col min="1" max="1" width="8.83203125" style="10"/>
    <col min="2" max="2" width="35.83203125" style="10" customWidth="1"/>
    <col min="3" max="3" width="8.83203125" style="10" customWidth="1"/>
    <col min="4" max="4" width="2.83203125" style="10" customWidth="1"/>
    <col min="5" max="5" width="35.83203125" style="10" customWidth="1"/>
    <col min="6" max="6" width="8.83203125" style="8" customWidth="1"/>
    <col min="7" max="7" width="2.83203125" style="8" customWidth="1"/>
    <col min="8" max="8" width="35.83203125" style="8" customWidth="1"/>
    <col min="9" max="16384" width="8.83203125" style="10"/>
  </cols>
  <sheetData>
    <row r="1" spans="2:9">
      <c r="B1" s="8"/>
      <c r="C1" s="8"/>
      <c r="D1" s="8"/>
      <c r="E1" s="8"/>
      <c r="F1" s="10"/>
      <c r="G1" s="10"/>
      <c r="H1" s="10"/>
    </row>
    <row r="2" spans="2:9" ht="47">
      <c r="B2" s="48" t="s">
        <v>145</v>
      </c>
      <c r="C2" s="48"/>
      <c r="D2" s="48"/>
      <c r="E2" s="48"/>
    </row>
    <row r="3" spans="2:9" ht="16">
      <c r="B3" s="315" t="s">
        <v>74</v>
      </c>
      <c r="C3" s="315"/>
      <c r="D3" s="315"/>
      <c r="E3" s="315"/>
      <c r="F3" s="315"/>
      <c r="G3" s="315"/>
      <c r="H3" s="315"/>
      <c r="I3" s="315"/>
    </row>
    <row r="4" spans="2:9" ht="16" customHeight="1">
      <c r="B4" s="51"/>
      <c r="C4" s="51"/>
      <c r="D4" s="51"/>
      <c r="E4" s="51"/>
      <c r="F4" s="51"/>
      <c r="G4" s="51"/>
      <c r="H4" s="51"/>
      <c r="I4" s="51"/>
    </row>
    <row r="5" spans="2:9" ht="31">
      <c r="B5" s="288" t="s">
        <v>319</v>
      </c>
      <c r="C5" s="288"/>
      <c r="D5" s="1"/>
      <c r="E5" s="289" t="s">
        <v>118</v>
      </c>
      <c r="F5" s="289"/>
      <c r="G5" s="3"/>
      <c r="H5" s="290" t="s">
        <v>119</v>
      </c>
      <c r="I5" s="290"/>
    </row>
    <row r="6" spans="2:9" ht="16">
      <c r="B6" s="51"/>
      <c r="C6" s="55" t="s">
        <v>122</v>
      </c>
      <c r="D6" s="51"/>
      <c r="E6" s="51"/>
      <c r="F6" s="51"/>
      <c r="G6" s="51"/>
      <c r="H6" s="51"/>
      <c r="I6" s="51"/>
    </row>
    <row r="7" spans="2:9" ht="16">
      <c r="B7" s="51"/>
      <c r="C7" s="51"/>
      <c r="D7" s="51"/>
      <c r="E7" s="51"/>
      <c r="F7" s="51"/>
      <c r="G7" s="51"/>
      <c r="H7" s="51"/>
      <c r="I7" s="51"/>
    </row>
    <row r="8" spans="2:9" ht="34">
      <c r="B8" s="13" t="s">
        <v>210</v>
      </c>
      <c r="C8" s="69"/>
      <c r="D8" s="1"/>
      <c r="E8" s="61" t="s">
        <v>211</v>
      </c>
      <c r="F8" s="70"/>
      <c r="G8" s="3"/>
      <c r="H8" s="3" t="s">
        <v>96</v>
      </c>
      <c r="I8" s="71"/>
    </row>
    <row r="9" spans="2:9" ht="85">
      <c r="B9" s="61" t="s">
        <v>209</v>
      </c>
      <c r="C9" s="69"/>
      <c r="D9" s="1"/>
      <c r="E9" s="3" t="s">
        <v>259</v>
      </c>
      <c r="F9" s="70"/>
      <c r="G9" s="3"/>
      <c r="H9" s="13" t="s">
        <v>198</v>
      </c>
      <c r="I9" s="71"/>
    </row>
    <row r="10" spans="2:9" ht="51">
      <c r="B10" s="61"/>
      <c r="C10" s="16"/>
      <c r="D10" s="1"/>
      <c r="E10" s="3" t="s">
        <v>235</v>
      </c>
      <c r="F10" s="70"/>
      <c r="G10" s="3"/>
      <c r="H10" s="13"/>
      <c r="I10" s="16"/>
    </row>
    <row r="11" spans="2:9" ht="10" customHeight="1" thickBot="1">
      <c r="B11" s="51"/>
      <c r="C11" s="51"/>
      <c r="D11" s="51"/>
      <c r="E11" s="51"/>
      <c r="F11" s="51"/>
      <c r="G11" s="51"/>
      <c r="H11" s="51"/>
      <c r="I11" s="51"/>
    </row>
    <row r="12" spans="2:9" ht="35" customHeight="1" thickBot="1">
      <c r="B12" s="68" t="s">
        <v>302</v>
      </c>
      <c r="C12" s="107" t="s">
        <v>263</v>
      </c>
      <c r="D12" s="1"/>
      <c r="E12" s="68" t="s">
        <v>302</v>
      </c>
      <c r="F12" s="73" t="s">
        <v>263</v>
      </c>
      <c r="G12" s="3"/>
      <c r="H12" s="68" t="s">
        <v>302</v>
      </c>
      <c r="I12" s="108" t="s">
        <v>263</v>
      </c>
    </row>
    <row r="13" spans="2:9" ht="10" customHeight="1">
      <c r="B13" s="51"/>
      <c r="C13" s="51"/>
      <c r="D13" s="51"/>
      <c r="E13" s="51"/>
      <c r="F13" s="51"/>
      <c r="G13" s="51"/>
      <c r="H13" s="51"/>
      <c r="I13" s="51"/>
    </row>
    <row r="14" spans="2:9" ht="35" customHeight="1">
      <c r="B14" s="62" t="s">
        <v>182</v>
      </c>
      <c r="C14" s="38"/>
      <c r="D14" s="38"/>
      <c r="E14" s="38"/>
      <c r="F14" s="39"/>
      <c r="G14" s="39"/>
      <c r="H14" s="39"/>
      <c r="I14" s="40"/>
    </row>
    <row r="15" spans="2:9" ht="16">
      <c r="B15" s="51"/>
      <c r="C15" s="51"/>
      <c r="D15" s="51"/>
      <c r="E15" s="51"/>
      <c r="F15" s="51"/>
      <c r="G15" s="51"/>
      <c r="H15" s="51"/>
      <c r="I15" s="51"/>
    </row>
    <row r="16" spans="2:9" ht="22" customHeight="1">
      <c r="B16" s="9" t="s">
        <v>23</v>
      </c>
      <c r="C16" s="9"/>
      <c r="D16" s="9"/>
      <c r="E16" s="9"/>
    </row>
    <row r="17" spans="2:9" s="47" customFormat="1" ht="16" customHeight="1">
      <c r="B17" s="291" t="s">
        <v>39</v>
      </c>
      <c r="C17" s="292"/>
      <c r="D17" s="292"/>
      <c r="E17" s="293"/>
      <c r="F17" s="291" t="s">
        <v>22</v>
      </c>
      <c r="G17" s="292"/>
      <c r="H17" s="293"/>
      <c r="I17" s="43" t="s">
        <v>36</v>
      </c>
    </row>
    <row r="18" spans="2:9" ht="75" customHeight="1">
      <c r="B18" s="305" t="s">
        <v>81</v>
      </c>
      <c r="C18" s="306"/>
      <c r="D18" s="306"/>
      <c r="E18" s="307"/>
      <c r="F18" s="294"/>
      <c r="G18" s="295"/>
      <c r="H18" s="296"/>
      <c r="I18" s="5"/>
    </row>
    <row r="19" spans="2:9" ht="35" customHeight="1">
      <c r="B19" s="305" t="s">
        <v>240</v>
      </c>
      <c r="C19" s="306"/>
      <c r="D19" s="306"/>
      <c r="E19" s="307"/>
      <c r="F19" s="294"/>
      <c r="G19" s="295"/>
      <c r="H19" s="296"/>
      <c r="I19" s="5"/>
    </row>
    <row r="20" spans="2:9" ht="35" customHeight="1">
      <c r="B20" s="305" t="s">
        <v>297</v>
      </c>
      <c r="C20" s="306"/>
      <c r="D20" s="306"/>
      <c r="E20" s="307"/>
      <c r="F20" s="33"/>
      <c r="G20" s="34"/>
      <c r="H20" s="35"/>
      <c r="I20" s="5"/>
    </row>
    <row r="21" spans="2:9" ht="35" customHeight="1">
      <c r="B21" s="305" t="s">
        <v>249</v>
      </c>
      <c r="C21" s="306"/>
      <c r="D21" s="306"/>
      <c r="E21" s="307"/>
      <c r="F21" s="294"/>
      <c r="G21" s="295"/>
      <c r="H21" s="296"/>
      <c r="I21" s="5"/>
    </row>
    <row r="22" spans="2:9" ht="35" customHeight="1">
      <c r="B22" s="331" t="s">
        <v>82</v>
      </c>
      <c r="C22" s="331"/>
      <c r="D22" s="331"/>
      <c r="E22" s="331"/>
      <c r="F22" s="20"/>
      <c r="G22" s="20"/>
      <c r="H22" s="20"/>
    </row>
    <row r="23" spans="2:9" ht="43" customHeight="1">
      <c r="B23" s="305" t="s">
        <v>236</v>
      </c>
      <c r="C23" s="306"/>
      <c r="D23" s="306"/>
      <c r="E23" s="307"/>
      <c r="F23" s="294"/>
      <c r="G23" s="295"/>
      <c r="H23" s="296"/>
      <c r="I23" s="5"/>
    </row>
    <row r="24" spans="2:9" ht="16">
      <c r="B24" s="19"/>
      <c r="C24" s="19"/>
      <c r="D24" s="19"/>
      <c r="E24" s="19"/>
      <c r="F24" s="20"/>
      <c r="G24" s="20"/>
      <c r="H24" s="20"/>
      <c r="I24" s="14"/>
    </row>
    <row r="25" spans="2:9" ht="22" customHeight="1">
      <c r="B25" s="308" t="s">
        <v>98</v>
      </c>
      <c r="C25" s="308"/>
      <c r="D25" s="308"/>
      <c r="E25" s="308"/>
    </row>
    <row r="26" spans="2:9" s="47" customFormat="1" ht="16" customHeight="1">
      <c r="B26" s="291" t="s">
        <v>39</v>
      </c>
      <c r="C26" s="292"/>
      <c r="D26" s="292"/>
      <c r="E26" s="293"/>
      <c r="F26" s="291" t="s">
        <v>22</v>
      </c>
      <c r="G26" s="292"/>
      <c r="H26" s="293"/>
      <c r="I26" s="43" t="s">
        <v>36</v>
      </c>
    </row>
    <row r="27" spans="2:9" ht="35" customHeight="1">
      <c r="B27" s="331" t="s">
        <v>97</v>
      </c>
      <c r="C27" s="331"/>
      <c r="D27" s="331"/>
      <c r="E27" s="331"/>
      <c r="F27" s="20"/>
      <c r="G27" s="20"/>
      <c r="H27" s="20"/>
    </row>
    <row r="28" spans="2:9" ht="32" customHeight="1">
      <c r="B28" s="305" t="s">
        <v>237</v>
      </c>
      <c r="C28" s="306"/>
      <c r="D28" s="306"/>
      <c r="E28" s="307"/>
      <c r="F28" s="294"/>
      <c r="G28" s="295"/>
      <c r="H28" s="296"/>
      <c r="I28" s="5"/>
    </row>
    <row r="29" spans="2:9" ht="27" customHeight="1">
      <c r="B29" s="305" t="s">
        <v>238</v>
      </c>
      <c r="C29" s="306"/>
      <c r="D29" s="306"/>
      <c r="E29" s="307"/>
      <c r="F29" s="294"/>
      <c r="G29" s="295"/>
      <c r="H29" s="296"/>
      <c r="I29" s="5"/>
    </row>
    <row r="30" spans="2:9" ht="28" customHeight="1">
      <c r="B30" s="305" t="s">
        <v>239</v>
      </c>
      <c r="C30" s="306"/>
      <c r="D30" s="306"/>
      <c r="E30" s="307"/>
      <c r="F30" s="294"/>
      <c r="G30" s="295"/>
      <c r="H30" s="296"/>
      <c r="I30" s="5"/>
    </row>
    <row r="31" spans="2:9">
      <c r="B31" s="19"/>
      <c r="C31" s="19"/>
      <c r="D31" s="19"/>
      <c r="E31" s="19"/>
      <c r="F31" s="20"/>
      <c r="G31" s="20"/>
      <c r="H31" s="20"/>
    </row>
    <row r="32" spans="2:9" ht="22" customHeight="1">
      <c r="B32" s="308" t="s">
        <v>92</v>
      </c>
      <c r="C32" s="308"/>
      <c r="D32" s="308"/>
      <c r="E32" s="308"/>
    </row>
    <row r="33" spans="2:9" s="47" customFormat="1" ht="16" customHeight="1">
      <c r="B33" s="291" t="s">
        <v>39</v>
      </c>
      <c r="C33" s="292"/>
      <c r="D33" s="292"/>
      <c r="E33" s="293"/>
      <c r="F33" s="291" t="s">
        <v>22</v>
      </c>
      <c r="G33" s="292"/>
      <c r="H33" s="293"/>
      <c r="I33" s="43" t="s">
        <v>36</v>
      </c>
    </row>
    <row r="34" spans="2:9" ht="25" customHeight="1">
      <c r="B34" s="305" t="s">
        <v>241</v>
      </c>
      <c r="C34" s="306"/>
      <c r="D34" s="306"/>
      <c r="E34" s="307"/>
      <c r="F34" s="294"/>
      <c r="G34" s="295"/>
      <c r="H34" s="296"/>
      <c r="I34" s="5"/>
    </row>
    <row r="35" spans="2:9" ht="50" customHeight="1">
      <c r="B35" s="305" t="s">
        <v>75</v>
      </c>
      <c r="C35" s="306"/>
      <c r="D35" s="306"/>
      <c r="E35" s="307"/>
      <c r="F35" s="294"/>
      <c r="G35" s="295"/>
      <c r="H35" s="296"/>
      <c r="I35" s="5"/>
    </row>
    <row r="36" spans="2:9" ht="50" customHeight="1">
      <c r="B36" s="305" t="s">
        <v>242</v>
      </c>
      <c r="C36" s="306"/>
      <c r="D36" s="306"/>
      <c r="E36" s="307"/>
      <c r="F36" s="294"/>
      <c r="G36" s="295"/>
      <c r="H36" s="296"/>
      <c r="I36" s="5"/>
    </row>
    <row r="37" spans="2:9">
      <c r="B37" s="19"/>
      <c r="C37" s="19"/>
      <c r="D37" s="19"/>
      <c r="E37" s="19"/>
      <c r="F37" s="20"/>
      <c r="G37" s="20"/>
      <c r="H37" s="20"/>
    </row>
    <row r="38" spans="2:9" ht="22" customHeight="1">
      <c r="B38" s="308" t="s">
        <v>76</v>
      </c>
      <c r="C38" s="308"/>
      <c r="D38" s="308"/>
      <c r="E38" s="308"/>
    </row>
    <row r="39" spans="2:9" s="47" customFormat="1" ht="16" customHeight="1">
      <c r="B39" s="291" t="s">
        <v>39</v>
      </c>
      <c r="C39" s="292"/>
      <c r="D39" s="292"/>
      <c r="E39" s="293"/>
      <c r="F39" s="291" t="s">
        <v>22</v>
      </c>
      <c r="G39" s="292"/>
      <c r="H39" s="293"/>
      <c r="I39" s="43" t="s">
        <v>36</v>
      </c>
    </row>
    <row r="40" spans="2:9" ht="25" customHeight="1">
      <c r="B40" s="305" t="s">
        <v>243</v>
      </c>
      <c r="C40" s="306"/>
      <c r="D40" s="306"/>
      <c r="E40" s="307"/>
      <c r="F40" s="294"/>
      <c r="G40" s="295"/>
      <c r="H40" s="296"/>
      <c r="I40" s="5"/>
    </row>
    <row r="41" spans="2:9" ht="35" customHeight="1">
      <c r="B41" s="305" t="s">
        <v>77</v>
      </c>
      <c r="C41" s="306"/>
      <c r="D41" s="306"/>
      <c r="E41" s="307"/>
      <c r="F41" s="294"/>
      <c r="G41" s="295"/>
      <c r="H41" s="296"/>
      <c r="I41" s="5"/>
    </row>
    <row r="42" spans="2:9" ht="50" customHeight="1">
      <c r="B42" s="305" t="s">
        <v>78</v>
      </c>
      <c r="C42" s="306"/>
      <c r="D42" s="306"/>
      <c r="E42" s="307"/>
      <c r="F42" s="294"/>
      <c r="G42" s="295"/>
      <c r="H42" s="296"/>
      <c r="I42" s="5"/>
    </row>
    <row r="43" spans="2:9" ht="16" customHeight="1">
      <c r="B43" s="329" t="s">
        <v>24</v>
      </c>
      <c r="C43" s="329"/>
      <c r="D43" s="329"/>
      <c r="E43" s="329"/>
      <c r="F43" s="20"/>
      <c r="G43" s="20"/>
      <c r="H43" s="20"/>
    </row>
    <row r="44" spans="2:9" ht="16" customHeight="1">
      <c r="B44" s="332" t="s">
        <v>25</v>
      </c>
      <c r="C44" s="332"/>
      <c r="D44" s="332"/>
      <c r="E44" s="332"/>
      <c r="F44" s="20"/>
      <c r="G44" s="20"/>
      <c r="H44" s="20"/>
    </row>
    <row r="45" spans="2:9" ht="16" customHeight="1">
      <c r="B45" s="330" t="s">
        <v>26</v>
      </c>
      <c r="C45" s="330"/>
      <c r="D45" s="330"/>
      <c r="E45" s="330"/>
      <c r="F45" s="20"/>
      <c r="G45" s="20"/>
      <c r="H45" s="20"/>
    </row>
    <row r="46" spans="2:9" ht="25" customHeight="1">
      <c r="B46" s="305" t="s">
        <v>244</v>
      </c>
      <c r="C46" s="306"/>
      <c r="D46" s="306"/>
      <c r="E46" s="307"/>
      <c r="F46" s="297"/>
      <c r="G46" s="298"/>
      <c r="H46" s="299"/>
      <c r="I46" s="5"/>
    </row>
    <row r="47" spans="2:9" ht="25" customHeight="1">
      <c r="B47" s="305" t="s">
        <v>245</v>
      </c>
      <c r="C47" s="306"/>
      <c r="D47" s="306"/>
      <c r="E47" s="307"/>
      <c r="F47" s="294"/>
      <c r="G47" s="295"/>
      <c r="H47" s="296"/>
      <c r="I47" s="5"/>
    </row>
    <row r="48" spans="2:9" ht="25" customHeight="1">
      <c r="B48" s="305" t="s">
        <v>246</v>
      </c>
      <c r="C48" s="306"/>
      <c r="D48" s="306"/>
      <c r="E48" s="307"/>
      <c r="F48" s="294"/>
      <c r="G48" s="295"/>
      <c r="H48" s="296"/>
      <c r="I48" s="5"/>
    </row>
    <row r="49" spans="2:9">
      <c r="B49" s="19"/>
      <c r="C49" s="19"/>
      <c r="D49" s="19"/>
      <c r="E49" s="19"/>
      <c r="F49" s="20"/>
      <c r="G49" s="20"/>
      <c r="H49" s="20"/>
    </row>
    <row r="50" spans="2:9" ht="22" customHeight="1">
      <c r="B50" s="308" t="s">
        <v>91</v>
      </c>
      <c r="C50" s="308"/>
      <c r="D50" s="308"/>
      <c r="E50" s="308"/>
    </row>
    <row r="51" spans="2:9" s="47" customFormat="1" ht="16" customHeight="1">
      <c r="B51" s="291" t="s">
        <v>39</v>
      </c>
      <c r="C51" s="292"/>
      <c r="D51" s="292"/>
      <c r="E51" s="293"/>
      <c r="F51" s="291" t="s">
        <v>22</v>
      </c>
      <c r="G51" s="292"/>
      <c r="H51" s="293"/>
      <c r="I51" s="43" t="s">
        <v>36</v>
      </c>
    </row>
    <row r="52" spans="2:9" ht="35" customHeight="1">
      <c r="B52" s="305" t="s">
        <v>247</v>
      </c>
      <c r="C52" s="306"/>
      <c r="D52" s="306"/>
      <c r="E52" s="307"/>
      <c r="F52" s="294"/>
      <c r="G52" s="295"/>
      <c r="H52" s="296"/>
      <c r="I52" s="5"/>
    </row>
    <row r="53" spans="2:9" ht="35" customHeight="1">
      <c r="B53" s="305" t="s">
        <v>79</v>
      </c>
      <c r="C53" s="306"/>
      <c r="D53" s="306"/>
      <c r="E53" s="307"/>
      <c r="F53" s="294"/>
      <c r="G53" s="295"/>
      <c r="H53" s="296"/>
      <c r="I53" s="5"/>
    </row>
    <row r="54" spans="2:9" ht="50" customHeight="1">
      <c r="B54" s="305" t="s">
        <v>248</v>
      </c>
      <c r="C54" s="306"/>
      <c r="D54" s="306"/>
      <c r="E54" s="307"/>
      <c r="F54" s="294"/>
      <c r="G54" s="295"/>
      <c r="H54" s="296"/>
      <c r="I54" s="5"/>
    </row>
    <row r="55" spans="2:9" ht="35" customHeight="1">
      <c r="B55" s="331" t="s">
        <v>95</v>
      </c>
      <c r="C55" s="331"/>
      <c r="D55" s="331"/>
      <c r="E55" s="331"/>
      <c r="F55" s="20"/>
      <c r="G55" s="20"/>
      <c r="H55" s="20"/>
      <c r="I55" s="14"/>
    </row>
    <row r="56" spans="2:9" ht="35" customHeight="1">
      <c r="B56" s="305" t="s">
        <v>80</v>
      </c>
      <c r="C56" s="306"/>
      <c r="D56" s="306"/>
      <c r="E56" s="307"/>
      <c r="F56" s="294"/>
      <c r="G56" s="295"/>
      <c r="H56" s="296"/>
      <c r="I56" s="5"/>
    </row>
    <row r="57" spans="2:9" ht="16">
      <c r="B57" s="19"/>
      <c r="C57" s="19"/>
      <c r="D57" s="19"/>
      <c r="E57" s="19"/>
      <c r="F57" s="20"/>
      <c r="G57" s="20"/>
      <c r="H57" s="20"/>
      <c r="I57" s="14"/>
    </row>
    <row r="58" spans="2:9" ht="22" customHeight="1">
      <c r="B58" s="308" t="s">
        <v>27</v>
      </c>
      <c r="C58" s="308"/>
      <c r="D58" s="308"/>
      <c r="E58" s="308"/>
    </row>
    <row r="59" spans="2:9" s="47" customFormat="1" ht="16" customHeight="1">
      <c r="B59" s="291" t="s">
        <v>39</v>
      </c>
      <c r="C59" s="292"/>
      <c r="D59" s="292"/>
      <c r="E59" s="293"/>
      <c r="F59" s="291" t="s">
        <v>22</v>
      </c>
      <c r="G59" s="292"/>
      <c r="H59" s="293"/>
      <c r="I59" s="43" t="s">
        <v>36</v>
      </c>
    </row>
    <row r="60" spans="2:9" ht="35" customHeight="1">
      <c r="B60" s="305" t="s">
        <v>83</v>
      </c>
      <c r="C60" s="306"/>
      <c r="D60" s="306"/>
      <c r="E60" s="307"/>
      <c r="F60" s="294"/>
      <c r="G60" s="295"/>
      <c r="H60" s="296"/>
      <c r="I60" s="5"/>
    </row>
    <row r="61" spans="2:9" ht="35" customHeight="1">
      <c r="B61" s="305" t="s">
        <v>84</v>
      </c>
      <c r="C61" s="306"/>
      <c r="D61" s="306"/>
      <c r="E61" s="307"/>
      <c r="F61" s="294"/>
      <c r="G61" s="295"/>
      <c r="H61" s="296"/>
      <c r="I61" s="5"/>
    </row>
    <row r="62" spans="2:9" ht="35" customHeight="1">
      <c r="B62" s="305" t="s">
        <v>85</v>
      </c>
      <c r="C62" s="306"/>
      <c r="D62" s="306"/>
      <c r="E62" s="307"/>
      <c r="F62" s="312"/>
      <c r="G62" s="313"/>
      <c r="H62" s="314"/>
      <c r="I62" s="5"/>
    </row>
    <row r="63" spans="2:9" ht="35" customHeight="1">
      <c r="B63" s="305" t="s">
        <v>86</v>
      </c>
      <c r="C63" s="306"/>
      <c r="D63" s="306"/>
      <c r="E63" s="307"/>
      <c r="F63" s="294"/>
      <c r="G63" s="295"/>
      <c r="H63" s="296"/>
      <c r="I63" s="5"/>
    </row>
    <row r="64" spans="2:9" ht="35" customHeight="1">
      <c r="B64" s="305" t="s">
        <v>87</v>
      </c>
      <c r="C64" s="306"/>
      <c r="D64" s="306"/>
      <c r="E64" s="307"/>
      <c r="F64" s="294"/>
      <c r="G64" s="295"/>
      <c r="H64" s="296"/>
      <c r="I64" s="5"/>
    </row>
    <row r="65" spans="2:9" ht="75" customHeight="1">
      <c r="B65" s="305" t="s">
        <v>88</v>
      </c>
      <c r="C65" s="306"/>
      <c r="D65" s="306"/>
      <c r="E65" s="307"/>
      <c r="F65" s="294"/>
      <c r="G65" s="295"/>
      <c r="H65" s="296"/>
      <c r="I65" s="5"/>
    </row>
    <row r="66" spans="2:9" ht="35" customHeight="1">
      <c r="B66" s="331" t="s">
        <v>28</v>
      </c>
      <c r="C66" s="331"/>
      <c r="D66" s="331"/>
      <c r="E66" s="331"/>
      <c r="F66" s="20"/>
      <c r="G66" s="20"/>
      <c r="H66" s="20"/>
    </row>
    <row r="67" spans="2:9" ht="35" customHeight="1">
      <c r="B67" s="305" t="s">
        <v>29</v>
      </c>
      <c r="C67" s="306"/>
      <c r="D67" s="306"/>
      <c r="E67" s="307"/>
      <c r="F67" s="294"/>
      <c r="G67" s="295"/>
      <c r="H67" s="296"/>
      <c r="I67" s="5"/>
    </row>
    <row r="68" spans="2:9" ht="35" customHeight="1">
      <c r="B68" s="305" t="s">
        <v>89</v>
      </c>
      <c r="C68" s="306"/>
      <c r="D68" s="306"/>
      <c r="E68" s="307"/>
      <c r="F68" s="294"/>
      <c r="G68" s="295"/>
      <c r="H68" s="296"/>
      <c r="I68" s="5"/>
    </row>
    <row r="69" spans="2:9">
      <c r="B69" s="19"/>
      <c r="C69" s="19"/>
      <c r="D69" s="19"/>
      <c r="E69" s="19"/>
      <c r="F69" s="20"/>
      <c r="G69" s="20"/>
      <c r="H69" s="20"/>
    </row>
    <row r="70" spans="2:9" ht="22" customHeight="1">
      <c r="B70" s="308" t="s">
        <v>90</v>
      </c>
      <c r="C70" s="308"/>
      <c r="D70" s="308"/>
      <c r="E70" s="308"/>
    </row>
    <row r="71" spans="2:9" s="47" customFormat="1" ht="16" customHeight="1">
      <c r="B71" s="291" t="s">
        <v>39</v>
      </c>
      <c r="C71" s="292"/>
      <c r="D71" s="292"/>
      <c r="E71" s="293"/>
      <c r="F71" s="291" t="s">
        <v>22</v>
      </c>
      <c r="G71" s="292"/>
      <c r="H71" s="293"/>
      <c r="I71" s="43" t="s">
        <v>36</v>
      </c>
    </row>
    <row r="72" spans="2:9" ht="35" customHeight="1">
      <c r="B72" s="305" t="s">
        <v>170</v>
      </c>
      <c r="C72" s="306"/>
      <c r="D72" s="306"/>
      <c r="E72" s="307"/>
      <c r="F72" s="297"/>
      <c r="G72" s="298"/>
      <c r="H72" s="299"/>
      <c r="I72" s="5"/>
    </row>
    <row r="73" spans="2:9" ht="75" customHeight="1">
      <c r="B73" s="305" t="s">
        <v>93</v>
      </c>
      <c r="C73" s="306"/>
      <c r="D73" s="306"/>
      <c r="E73" s="307"/>
      <c r="F73" s="294"/>
      <c r="G73" s="295"/>
      <c r="H73" s="296"/>
      <c r="I73" s="5"/>
    </row>
    <row r="74" spans="2:9" ht="35" customHeight="1">
      <c r="B74" s="305" t="s">
        <v>250</v>
      </c>
      <c r="C74" s="306"/>
      <c r="D74" s="306"/>
      <c r="E74" s="307"/>
      <c r="F74" s="294"/>
      <c r="G74" s="295"/>
      <c r="H74" s="296"/>
      <c r="I74" s="5"/>
    </row>
  </sheetData>
  <mergeCells count="94">
    <mergeCell ref="F72:H72"/>
    <mergeCell ref="F73:H73"/>
    <mergeCell ref="F74:H74"/>
    <mergeCell ref="B5:C5"/>
    <mergeCell ref="E5:F5"/>
    <mergeCell ref="H5:I5"/>
    <mergeCell ref="F67:H67"/>
    <mergeCell ref="F68:H68"/>
    <mergeCell ref="F71:H71"/>
    <mergeCell ref="F64:H64"/>
    <mergeCell ref="F65:H65"/>
    <mergeCell ref="F59:H59"/>
    <mergeCell ref="F60:H60"/>
    <mergeCell ref="F61:H61"/>
    <mergeCell ref="F62:H62"/>
    <mergeCell ref="F63:H63"/>
    <mergeCell ref="F54:H54"/>
    <mergeCell ref="F56:H56"/>
    <mergeCell ref="F52:H52"/>
    <mergeCell ref="F53:H53"/>
    <mergeCell ref="F46:H46"/>
    <mergeCell ref="F47:H47"/>
    <mergeCell ref="F48:H48"/>
    <mergeCell ref="F51:H51"/>
    <mergeCell ref="F40:H40"/>
    <mergeCell ref="F41:H41"/>
    <mergeCell ref="F42:H42"/>
    <mergeCell ref="F36:H36"/>
    <mergeCell ref="F39:H39"/>
    <mergeCell ref="F34:H34"/>
    <mergeCell ref="F35:H35"/>
    <mergeCell ref="B74:E74"/>
    <mergeCell ref="F17:H17"/>
    <mergeCell ref="F18:H18"/>
    <mergeCell ref="F19:H19"/>
    <mergeCell ref="F23:H23"/>
    <mergeCell ref="F26:H26"/>
    <mergeCell ref="F28:H28"/>
    <mergeCell ref="F29:H29"/>
    <mergeCell ref="F30:H30"/>
    <mergeCell ref="F33:H33"/>
    <mergeCell ref="B71:E71"/>
    <mergeCell ref="B72:E72"/>
    <mergeCell ref="B73:E73"/>
    <mergeCell ref="B67:E67"/>
    <mergeCell ref="B68:E68"/>
    <mergeCell ref="B52:E52"/>
    <mergeCell ref="B70:E70"/>
    <mergeCell ref="B63:E63"/>
    <mergeCell ref="B64:E64"/>
    <mergeCell ref="B65:E65"/>
    <mergeCell ref="B66:E66"/>
    <mergeCell ref="B58:E58"/>
    <mergeCell ref="B59:E59"/>
    <mergeCell ref="B60:E60"/>
    <mergeCell ref="B61:E61"/>
    <mergeCell ref="B62:E62"/>
    <mergeCell ref="B53:E53"/>
    <mergeCell ref="B55:E55"/>
    <mergeCell ref="B56:E56"/>
    <mergeCell ref="B54:E54"/>
    <mergeCell ref="B51:E51"/>
    <mergeCell ref="B3:I3"/>
    <mergeCell ref="B17:E17"/>
    <mergeCell ref="B18:E18"/>
    <mergeCell ref="B19:E19"/>
    <mergeCell ref="B22:E22"/>
    <mergeCell ref="B23:E23"/>
    <mergeCell ref="B21:E21"/>
    <mergeCell ref="F21:H21"/>
    <mergeCell ref="B25:E25"/>
    <mergeCell ref="B26:E26"/>
    <mergeCell ref="B27:E27"/>
    <mergeCell ref="B28:E28"/>
    <mergeCell ref="B44:E44"/>
    <mergeCell ref="B40:E40"/>
    <mergeCell ref="B41:E41"/>
    <mergeCell ref="B50:E50"/>
    <mergeCell ref="B42:E42"/>
    <mergeCell ref="B43:E43"/>
    <mergeCell ref="B47:E47"/>
    <mergeCell ref="B45:E45"/>
    <mergeCell ref="B46:E46"/>
    <mergeCell ref="B20:E20"/>
    <mergeCell ref="B29:E29"/>
    <mergeCell ref="B30:E30"/>
    <mergeCell ref="B32:E32"/>
    <mergeCell ref="B48:E48"/>
    <mergeCell ref="B38:E38"/>
    <mergeCell ref="B39:E39"/>
    <mergeCell ref="B35:E35"/>
    <mergeCell ref="B36:E36"/>
    <mergeCell ref="B33:E33"/>
    <mergeCell ref="B34:E34"/>
  </mergeCells>
  <dataValidations count="3">
    <dataValidation type="list" allowBlank="1" showInputMessage="1" showErrorMessage="1" sqref="I55 I57 I24 C10 I10" xr:uid="{65A9554B-A7B1-4A41-A36C-6DE1C46EB0F4}">
      <formula1>"YES, NO"</formula1>
    </dataValidation>
    <dataValidation type="list" allowBlank="1" showInputMessage="1" showErrorMessage="1" sqref="C8:C9 F8:F10 I8:I9 I18:I21 I23 I28:I30 I34:I36 I40:I42 I46:I48 I52:I54 I56 I60:I65 I67:I68 I72:I74" xr:uid="{EB79528C-D32E-D14A-9FC7-11B27B108076}">
      <formula1>"YES, NO, N/A"</formula1>
    </dataValidation>
    <dataValidation type="list" allowBlank="1" showInputMessage="1" showErrorMessage="1" sqref="F12 C12 I12" xr:uid="{26799159-E709-584D-9761-7665FC19C6D1}">
      <formula1>"-, √, NO, N/A"</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F46D-DF6D-BF4B-A7BD-DA16ED9E1AD7}">
  <sheetPr>
    <tabColor theme="9" tint="0.59999389629810485"/>
  </sheetPr>
  <dimension ref="B1:K30"/>
  <sheetViews>
    <sheetView showGridLines="0" zoomScaleNormal="100" workbookViewId="0">
      <selection activeCell="K10" sqref="K10"/>
    </sheetView>
  </sheetViews>
  <sheetFormatPr baseColWidth="10" defaultColWidth="8.83203125" defaultRowHeight="15"/>
  <cols>
    <col min="1" max="1" width="8.83203125" style="10"/>
    <col min="2" max="2" width="35.83203125" style="10" customWidth="1"/>
    <col min="3" max="3" width="8.83203125" style="10" customWidth="1"/>
    <col min="4" max="4" width="2.83203125" style="10" customWidth="1"/>
    <col min="5" max="5" width="35.83203125" style="10" customWidth="1"/>
    <col min="6" max="6" width="8.83203125" style="8" customWidth="1"/>
    <col min="7" max="7" width="2.83203125" style="8" customWidth="1"/>
    <col min="8" max="8" width="35.83203125" style="8" customWidth="1"/>
    <col min="9" max="10" width="8.83203125" style="10"/>
    <col min="11" max="11" width="35.83203125" style="10" customWidth="1"/>
    <col min="12" max="16384" width="8.83203125" style="10"/>
  </cols>
  <sheetData>
    <row r="1" spans="2:11">
      <c r="B1" s="8"/>
      <c r="C1" s="8"/>
      <c r="D1" s="8"/>
      <c r="E1" s="8"/>
      <c r="F1" s="10"/>
      <c r="G1" s="10"/>
      <c r="H1" s="10"/>
    </row>
    <row r="2" spans="2:11" ht="47">
      <c r="B2" s="48" t="s">
        <v>146</v>
      </c>
      <c r="C2" s="48"/>
      <c r="D2" s="48"/>
      <c r="E2" s="48"/>
    </row>
    <row r="3" spans="2:11" ht="16" customHeight="1">
      <c r="B3" s="51"/>
      <c r="C3" s="51"/>
      <c r="D3" s="51"/>
      <c r="E3" s="51"/>
      <c r="F3" s="51"/>
      <c r="G3" s="51"/>
      <c r="H3" s="51"/>
      <c r="I3" s="51"/>
    </row>
    <row r="4" spans="2:11" ht="31">
      <c r="B4" s="288" t="s">
        <v>319</v>
      </c>
      <c r="C4" s="288"/>
      <c r="D4" s="1"/>
      <c r="E4" s="289" t="s">
        <v>118</v>
      </c>
      <c r="F4" s="289"/>
      <c r="G4" s="3"/>
      <c r="H4" s="290" t="s">
        <v>119</v>
      </c>
      <c r="I4" s="290"/>
    </row>
    <row r="5" spans="2:11" ht="16">
      <c r="B5" s="51"/>
      <c r="C5" s="55" t="s">
        <v>122</v>
      </c>
      <c r="D5" s="51"/>
      <c r="E5" s="51"/>
      <c r="F5" s="51"/>
      <c r="G5" s="51"/>
      <c r="H5" s="51"/>
      <c r="I5" s="51"/>
      <c r="K5" s="52"/>
    </row>
    <row r="6" spans="2:11" ht="22">
      <c r="B6" s="42" t="s">
        <v>147</v>
      </c>
      <c r="C6" s="51"/>
      <c r="D6" s="51"/>
      <c r="E6" s="51"/>
      <c r="F6" s="51"/>
      <c r="G6" s="51"/>
      <c r="H6" s="51"/>
      <c r="I6" s="51"/>
    </row>
    <row r="7" spans="2:11" ht="51">
      <c r="B7" s="13" t="s">
        <v>115</v>
      </c>
      <c r="C7" s="69"/>
      <c r="D7" s="1"/>
      <c r="E7" s="3"/>
      <c r="F7" s="16"/>
      <c r="G7" s="3"/>
    </row>
    <row r="8" spans="2:11" ht="21">
      <c r="B8" s="13"/>
      <c r="C8" s="16"/>
      <c r="D8" s="1"/>
      <c r="E8" s="3"/>
      <c r="F8" s="16"/>
      <c r="G8" s="3"/>
      <c r="H8" s="3"/>
      <c r="I8" s="17"/>
      <c r="K8" s="52"/>
    </row>
    <row r="9" spans="2:11" ht="22" customHeight="1">
      <c r="B9" s="42" t="s">
        <v>144</v>
      </c>
      <c r="C9" s="16"/>
      <c r="D9" s="1"/>
      <c r="E9" s="3"/>
      <c r="F9" s="17"/>
      <c r="G9" s="3"/>
      <c r="H9" s="3"/>
      <c r="I9" s="17"/>
    </row>
    <row r="10" spans="2:11" s="47" customFormat="1" ht="50" customHeight="1">
      <c r="B10" s="13" t="s">
        <v>570</v>
      </c>
      <c r="C10" s="69"/>
      <c r="D10" s="1"/>
      <c r="E10" s="13" t="s">
        <v>116</v>
      </c>
      <c r="F10" s="70"/>
      <c r="G10" s="3"/>
      <c r="H10" s="3" t="s">
        <v>196</v>
      </c>
      <c r="I10" s="71"/>
    </row>
    <row r="11" spans="2:11" s="47" customFormat="1" ht="10" customHeight="1" thickBot="1">
      <c r="B11" s="13"/>
      <c r="C11" s="16"/>
      <c r="D11" s="1"/>
      <c r="E11" s="13"/>
      <c r="F11" s="16"/>
      <c r="G11" s="3"/>
      <c r="H11" s="3"/>
      <c r="I11" s="16"/>
    </row>
    <row r="12" spans="2:11" s="47" customFormat="1" ht="35" customHeight="1" thickBot="1">
      <c r="B12" s="68" t="s">
        <v>302</v>
      </c>
      <c r="C12" s="107" t="s">
        <v>263</v>
      </c>
      <c r="D12" s="1"/>
      <c r="E12" s="68" t="s">
        <v>302</v>
      </c>
      <c r="F12" s="73" t="s">
        <v>263</v>
      </c>
      <c r="G12" s="3"/>
      <c r="H12" s="68" t="s">
        <v>302</v>
      </c>
      <c r="I12" s="108" t="s">
        <v>263</v>
      </c>
    </row>
    <row r="13" spans="2:11" s="47" customFormat="1" ht="10" customHeight="1">
      <c r="B13" s="13"/>
      <c r="C13" s="16"/>
      <c r="D13" s="1"/>
      <c r="E13" s="13"/>
      <c r="F13" s="16"/>
      <c r="G13" s="3"/>
      <c r="H13" s="3"/>
      <c r="I13" s="16"/>
    </row>
    <row r="14" spans="2:11" ht="25" customHeight="1">
      <c r="B14" s="42" t="s">
        <v>183</v>
      </c>
      <c r="D14" s="1"/>
      <c r="E14" s="13"/>
      <c r="F14" s="17"/>
      <c r="G14" s="3"/>
      <c r="H14" s="3"/>
      <c r="I14" s="16"/>
    </row>
    <row r="15" spans="2:11" ht="63" customHeight="1">
      <c r="B15" s="13" t="s">
        <v>571</v>
      </c>
      <c r="C15" s="69"/>
      <c r="D15" s="1"/>
      <c r="E15" s="3" t="s">
        <v>199</v>
      </c>
      <c r="F15" s="70"/>
      <c r="G15" s="3"/>
      <c r="H15" s="3" t="s">
        <v>252</v>
      </c>
      <c r="I15" s="71"/>
      <c r="K15" s="52" t="s">
        <v>149</v>
      </c>
    </row>
    <row r="16" spans="2:11" ht="50" customHeight="1">
      <c r="B16" s="13"/>
      <c r="C16" s="16"/>
      <c r="D16" s="1"/>
      <c r="F16" s="16"/>
      <c r="G16" s="3"/>
      <c r="H16" s="13" t="s">
        <v>194</v>
      </c>
      <c r="I16" s="71"/>
    </row>
    <row r="17" spans="2:11" ht="10" customHeight="1" thickBot="1">
      <c r="B17" s="13"/>
      <c r="C17" s="16"/>
      <c r="D17" s="1"/>
      <c r="F17" s="16"/>
      <c r="G17" s="3"/>
      <c r="H17" s="13"/>
      <c r="I17" s="16"/>
      <c r="K17" s="52"/>
    </row>
    <row r="18" spans="2:11" ht="35" customHeight="1" thickBot="1">
      <c r="B18" s="68" t="s">
        <v>302</v>
      </c>
      <c r="C18" s="107" t="s">
        <v>263</v>
      </c>
      <c r="D18" s="1"/>
      <c r="E18" s="68" t="s">
        <v>302</v>
      </c>
      <c r="F18" s="73" t="s">
        <v>263</v>
      </c>
      <c r="G18" s="3"/>
      <c r="H18" s="68" t="s">
        <v>302</v>
      </c>
      <c r="I18" s="108" t="s">
        <v>263</v>
      </c>
      <c r="K18" s="52"/>
    </row>
    <row r="19" spans="2:11" ht="10" customHeight="1">
      <c r="B19" s="13"/>
      <c r="C19" s="16"/>
      <c r="D19" s="1"/>
      <c r="F19" s="16"/>
      <c r="G19" s="3"/>
      <c r="H19" s="13"/>
      <c r="I19" s="16"/>
      <c r="K19" s="52"/>
    </row>
    <row r="20" spans="2:11" ht="16" customHeight="1">
      <c r="B20" s="42" t="s">
        <v>19</v>
      </c>
      <c r="C20" s="16"/>
      <c r="D20" s="1"/>
      <c r="E20" s="3"/>
      <c r="F20" s="17"/>
      <c r="G20" s="3"/>
      <c r="H20" s="3"/>
      <c r="I20" s="17"/>
    </row>
    <row r="21" spans="2:11" ht="50" customHeight="1">
      <c r="B21" s="13" t="s">
        <v>261</v>
      </c>
      <c r="C21" s="69"/>
      <c r="D21" s="1"/>
      <c r="E21" s="61" t="s">
        <v>251</v>
      </c>
      <c r="F21" s="70"/>
      <c r="G21" s="3"/>
      <c r="H21" s="13" t="s">
        <v>195</v>
      </c>
      <c r="I21" s="71"/>
    </row>
    <row r="22" spans="2:11" ht="50" customHeight="1">
      <c r="B22" s="13"/>
      <c r="C22" s="16"/>
      <c r="D22" s="1"/>
      <c r="E22" s="13" t="s">
        <v>123</v>
      </c>
      <c r="F22" s="70"/>
      <c r="G22" s="3"/>
    </row>
    <row r="23" spans="2:11" ht="10" customHeight="1" thickBot="1"/>
    <row r="24" spans="2:11" ht="35" customHeight="1" thickBot="1">
      <c r="B24" s="68" t="s">
        <v>302</v>
      </c>
      <c r="C24" s="107" t="s">
        <v>263</v>
      </c>
      <c r="D24" s="1"/>
      <c r="E24" s="68" t="s">
        <v>302</v>
      </c>
      <c r="F24" s="73" t="s">
        <v>263</v>
      </c>
      <c r="G24" s="3"/>
      <c r="H24" s="68" t="s">
        <v>302</v>
      </c>
      <c r="I24" s="108" t="s">
        <v>263</v>
      </c>
    </row>
    <row r="30" spans="2:11">
      <c r="B30" s="10" t="s">
        <v>165</v>
      </c>
    </row>
  </sheetData>
  <mergeCells count="3">
    <mergeCell ref="B4:C4"/>
    <mergeCell ref="E4:F4"/>
    <mergeCell ref="H4:I4"/>
  </mergeCells>
  <dataValidations count="3">
    <dataValidation type="list" allowBlank="1" showInputMessage="1" showErrorMessage="1" sqref="F16:F17 F19 I17 F13 C11 F7:F8 I19 C13 I13:I14 I11 F11" xr:uid="{55D24DDF-4B1D-5044-849F-DD4E607526E5}">
      <formula1>"YES, NO"</formula1>
    </dataValidation>
    <dataValidation type="list" allowBlank="1" showInputMessage="1" showErrorMessage="1" sqref="C7 C10 C15 C21 F10 F15 F21:F22 I10 I15:I16 I21" xr:uid="{3194D222-B4DD-5A4C-92EF-DE03222F62F5}">
      <formula1>"YES, NO, N/A"</formula1>
    </dataValidation>
    <dataValidation type="list" allowBlank="1" showInputMessage="1" showErrorMessage="1" sqref="F12 C12 I12 F18 C18 I18 F24 C24 I24" xr:uid="{19E6AABA-C5C5-B54B-ACB4-EBB9A0AC851C}">
      <formula1>"-, √, NO, N/A"</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72F5-6748-44A8-AE31-E97F7165E85A}">
  <sheetPr>
    <tabColor rgb="FFFF0000"/>
  </sheetPr>
  <dimension ref="A1:AF117"/>
  <sheetViews>
    <sheetView showGridLines="0" zoomScaleNormal="100" workbookViewId="0">
      <selection activeCell="J12" sqref="J12"/>
    </sheetView>
  </sheetViews>
  <sheetFormatPr baseColWidth="10" defaultColWidth="10" defaultRowHeight="16"/>
  <cols>
    <col min="1" max="1" width="5.33203125" style="131" customWidth="1"/>
    <col min="2" max="2" width="28.1640625" style="131" customWidth="1"/>
    <col min="3" max="3" width="50" style="131" customWidth="1"/>
    <col min="4" max="4" width="0.83203125" style="131" customWidth="1"/>
    <col min="5" max="5" width="35.1640625" style="131" bestFit="1" customWidth="1"/>
    <col min="6" max="7" width="29.1640625" style="131" bestFit="1" customWidth="1"/>
    <col min="8" max="8" width="28.83203125" style="131" bestFit="1" customWidth="1"/>
    <col min="9" max="9" width="0.83203125" style="131" customWidth="1"/>
    <col min="10" max="10" width="29.6640625" style="131" bestFit="1" customWidth="1"/>
    <col min="11" max="11" width="19" style="132" customWidth="1"/>
    <col min="12" max="12" width="3.5" style="131" customWidth="1"/>
    <col min="13" max="13" width="89.6640625" style="131" customWidth="1"/>
    <col min="14" max="14" width="7" style="131" customWidth="1"/>
    <col min="15" max="15" width="12" style="131" bestFit="1" customWidth="1"/>
    <col min="16" max="16" width="22.5" style="131" bestFit="1" customWidth="1"/>
    <col min="17" max="24" width="10" style="131"/>
    <col min="25" max="25" width="15" style="131" customWidth="1"/>
    <col min="26" max="16384" width="10" style="131"/>
  </cols>
  <sheetData>
    <row r="1" spans="2:32" ht="17" thickBot="1"/>
    <row r="2" spans="2:32" ht="47">
      <c r="B2" s="133" t="s">
        <v>117</v>
      </c>
      <c r="C2" s="133"/>
      <c r="G2" s="336" t="s">
        <v>426</v>
      </c>
      <c r="H2" s="338" t="s">
        <v>427</v>
      </c>
      <c r="M2" s="134" t="s">
        <v>428</v>
      </c>
    </row>
    <row r="3" spans="2:32" ht="17" thickBot="1">
      <c r="B3" s="135"/>
      <c r="C3" s="135"/>
      <c r="G3" s="337"/>
      <c r="H3" s="339"/>
    </row>
    <row r="4" spans="2:32" ht="18.5" customHeight="1">
      <c r="H4" s="137"/>
      <c r="I4" s="137"/>
      <c r="J4" s="137"/>
      <c r="K4" s="137"/>
      <c r="L4" s="138"/>
      <c r="M4" s="340"/>
      <c r="N4" s="340"/>
    </row>
    <row r="5" spans="2:32" s="141" customFormat="1" ht="40" customHeight="1">
      <c r="B5" s="139" t="s">
        <v>429</v>
      </c>
      <c r="C5" s="223"/>
      <c r="D5" s="140"/>
      <c r="E5" s="140"/>
      <c r="F5" s="140"/>
      <c r="G5" s="140"/>
      <c r="H5" s="140"/>
      <c r="I5" s="140"/>
      <c r="J5" s="140"/>
      <c r="K5" s="140"/>
      <c r="AE5" s="131"/>
      <c r="AF5" s="131"/>
    </row>
    <row r="6" spans="2:32" ht="5.25" customHeight="1"/>
    <row r="7" spans="2:32" ht="21" customHeight="1">
      <c r="B7" s="142" t="s">
        <v>430</v>
      </c>
      <c r="C7" s="142" t="s">
        <v>431</v>
      </c>
      <c r="D7" s="142"/>
      <c r="E7" s="142" t="s">
        <v>432</v>
      </c>
      <c r="F7" s="143" t="str">
        <f>IF($H$2="Miles", "Approx. distance (miles)","Approx. distance (km)")</f>
        <v>Approx. distance (km)</v>
      </c>
      <c r="G7" s="142" t="s">
        <v>433</v>
      </c>
      <c r="H7" s="142" t="s">
        <v>329</v>
      </c>
      <c r="I7" s="142"/>
      <c r="J7" s="142" t="s">
        <v>434</v>
      </c>
      <c r="K7" s="142" t="s">
        <v>435</v>
      </c>
      <c r="M7" s="144" t="s">
        <v>436</v>
      </c>
      <c r="O7" s="145" t="s">
        <v>437</v>
      </c>
      <c r="P7" s="142"/>
      <c r="Q7" s="142"/>
      <c r="R7" s="142"/>
      <c r="S7" s="142"/>
      <c r="T7" s="142"/>
      <c r="U7" s="142"/>
      <c r="V7" s="142"/>
      <c r="W7" s="142"/>
      <c r="X7" s="142"/>
      <c r="Y7" s="142"/>
    </row>
    <row r="8" spans="2:32" ht="21" customHeight="1">
      <c r="B8" s="146"/>
      <c r="C8" s="147"/>
      <c r="D8" s="148"/>
      <c r="E8" s="149" t="s">
        <v>438</v>
      </c>
      <c r="F8" s="150"/>
      <c r="G8" s="150"/>
      <c r="H8" s="150"/>
      <c r="J8" s="151" t="str">
        <f>IFERROR(IF($H$2="Miles",VLOOKUP(E8&amp;H8,Table312[[Concat]:[Factor]],3,FALSE)*1.609,VLOOKUP(E8&amp;H8,Table312[[Concat]:[Factor]],3,FALSE)),"-")</f>
        <v>-</v>
      </c>
      <c r="K8" s="152" t="str">
        <f>IFERROR(J8*F8*IF(G8="",1,G8),"-")</f>
        <v>-</v>
      </c>
      <c r="M8" s="335" t="s">
        <v>440</v>
      </c>
      <c r="O8" s="153" t="s">
        <v>441</v>
      </c>
      <c r="P8" s="153" t="s">
        <v>442</v>
      </c>
    </row>
    <row r="9" spans="2:32" ht="21" customHeight="1">
      <c r="B9" s="147"/>
      <c r="C9" s="147"/>
      <c r="D9" s="148"/>
      <c r="E9" s="149" t="s">
        <v>438</v>
      </c>
      <c r="F9" s="150"/>
      <c r="G9" s="150"/>
      <c r="H9" s="150"/>
      <c r="J9" s="151" t="str">
        <f>IFERROR(IF($H$2="Miles",VLOOKUP(E9&amp;H9,Table312[[Concat]:[Factor]],3,FALSE)*1.609,VLOOKUP(E9&amp;H9,Table312[[Concat]:[Factor]],3,FALSE)),"-")</f>
        <v>-</v>
      </c>
      <c r="K9" s="152" t="str">
        <f t="shared" ref="K9:K30" si="0">IFERROR(J9*F9*IF(G9="",1,G9),"-")</f>
        <v>-</v>
      </c>
      <c r="M9" s="335"/>
      <c r="O9" s="154" t="s">
        <v>443</v>
      </c>
      <c r="P9" s="155">
        <f>SUMIF($H$8:$H$30,"Bicycle - *",$K$8:$K$30)</f>
        <v>0</v>
      </c>
    </row>
    <row r="10" spans="2:32" ht="21" customHeight="1">
      <c r="B10" s="147"/>
      <c r="C10" s="147"/>
      <c r="D10" s="148"/>
      <c r="E10" s="149" t="s">
        <v>438</v>
      </c>
      <c r="F10" s="150"/>
      <c r="G10" s="150"/>
      <c r="H10" s="150"/>
      <c r="J10" s="151" t="str">
        <f>IFERROR(IF($H$2="Miles",VLOOKUP(E10&amp;H10,Table312[[Concat]:[Factor]],3,FALSE)*1.609,VLOOKUP(E10&amp;H10,Table312[[Concat]:[Factor]],3,FALSE)),"-")</f>
        <v>-</v>
      </c>
      <c r="K10" s="152" t="str">
        <f t="shared" si="0"/>
        <v>-</v>
      </c>
      <c r="M10" s="335" t="s">
        <v>444</v>
      </c>
      <c r="O10" s="154" t="s">
        <v>445</v>
      </c>
      <c r="P10" s="155">
        <f>SUMIF($H$8:$H$30,"Bus - *",$K$8:$K$30)</f>
        <v>0</v>
      </c>
    </row>
    <row r="11" spans="2:32" ht="21" customHeight="1">
      <c r="B11" s="147"/>
      <c r="C11" s="147"/>
      <c r="D11" s="148"/>
      <c r="E11" s="149" t="s">
        <v>438</v>
      </c>
      <c r="F11" s="150"/>
      <c r="G11" s="150"/>
      <c r="H11" s="150"/>
      <c r="J11" s="151" t="str">
        <f>IFERROR(IF($H$2="Miles",VLOOKUP(E11&amp;H11,Table312[[Concat]:[Factor]],3,FALSE)*1.609,VLOOKUP(E11&amp;H11,Table312[[Concat]:[Factor]],3,FALSE)),"-")</f>
        <v>-</v>
      </c>
      <c r="K11" s="152" t="str">
        <f t="shared" si="0"/>
        <v>-</v>
      </c>
      <c r="M11" s="335"/>
      <c r="O11" s="154" t="s">
        <v>331</v>
      </c>
      <c r="P11" s="155">
        <f>SUMIF($H$8:$H$30,"Car - *",$K$8:$K$30)</f>
        <v>0</v>
      </c>
      <c r="AA11" s="156"/>
      <c r="AB11" s="156"/>
      <c r="AC11" s="156"/>
      <c r="AD11" s="156"/>
      <c r="AE11" s="156"/>
      <c r="AF11" s="156"/>
    </row>
    <row r="12" spans="2:32" ht="21" customHeight="1">
      <c r="B12" s="147"/>
      <c r="C12" s="147"/>
      <c r="D12" s="148"/>
      <c r="E12" s="149" t="s">
        <v>438</v>
      </c>
      <c r="F12" s="150"/>
      <c r="G12" s="150"/>
      <c r="H12" s="150"/>
      <c r="J12" s="151" t="str">
        <f>IFERROR(IF($H$2="Miles",VLOOKUP(E12&amp;H12,Table312[[Concat]:[Factor]],3,FALSE)*1.609,VLOOKUP(E12&amp;H12,Table312[[Concat]:[Factor]],3,FALSE)),"-")</f>
        <v>-</v>
      </c>
      <c r="K12" s="152" t="str">
        <f t="shared" si="0"/>
        <v>-</v>
      </c>
      <c r="M12" s="335" t="s">
        <v>446</v>
      </c>
      <c r="O12" s="154" t="s">
        <v>447</v>
      </c>
      <c r="P12" s="155">
        <f>SUMIF($H$8:$H$30,"Coach",$K$8:$K$30)</f>
        <v>0</v>
      </c>
      <c r="AA12" s="156"/>
      <c r="AB12" s="156"/>
      <c r="AC12" s="156"/>
      <c r="AD12" s="156"/>
      <c r="AE12" s="156"/>
      <c r="AF12" s="156"/>
    </row>
    <row r="13" spans="2:32" ht="21" customHeight="1">
      <c r="B13" s="147"/>
      <c r="C13" s="147"/>
      <c r="D13" s="148"/>
      <c r="E13" s="149" t="s">
        <v>438</v>
      </c>
      <c r="F13" s="150"/>
      <c r="G13" s="157"/>
      <c r="H13" s="150"/>
      <c r="J13" s="151" t="str">
        <f>IFERROR(IF($H$2="Miles",VLOOKUP(E13&amp;H13,Table312[[Concat]:[Factor]],3,FALSE)*1.609,VLOOKUP(E13&amp;H13,Table312[[Concat]:[Factor]],3,FALSE)),"-")</f>
        <v>-</v>
      </c>
      <c r="K13" s="152" t="str">
        <f t="shared" si="0"/>
        <v>-</v>
      </c>
      <c r="M13" s="335"/>
      <c r="O13" s="154" t="s">
        <v>333</v>
      </c>
      <c r="P13" s="155">
        <f>SUMIF($H$8:$H$30,"Plane - *",$K$8:$K$30)</f>
        <v>0</v>
      </c>
      <c r="AA13" s="141"/>
      <c r="AB13" s="141"/>
      <c r="AC13" s="141"/>
      <c r="AD13" s="141"/>
      <c r="AE13" s="141"/>
      <c r="AF13" s="141"/>
    </row>
    <row r="14" spans="2:32" ht="21" customHeight="1">
      <c r="B14" s="147"/>
      <c r="C14" s="147"/>
      <c r="D14" s="148"/>
      <c r="E14" s="149" t="s">
        <v>438</v>
      </c>
      <c r="F14" s="150"/>
      <c r="G14" s="150"/>
      <c r="H14" s="150"/>
      <c r="J14" s="151" t="str">
        <f>IFERROR(IF($H$2="Miles",VLOOKUP(E14&amp;H14,Table312[[Concat]:[Factor]],3,FALSE)*1.609,VLOOKUP(E14&amp;H14,Table312[[Concat]:[Factor]],3,FALSE)),"-")</f>
        <v>-</v>
      </c>
      <c r="K14" s="152" t="str">
        <f t="shared" si="0"/>
        <v>-</v>
      </c>
      <c r="M14" s="335" t="s">
        <v>448</v>
      </c>
      <c r="O14" s="154" t="s">
        <v>335</v>
      </c>
      <c r="P14" s="155">
        <f>SUMIF($H$8:$H$30,"Ferry - *",$K$8:$K$30)</f>
        <v>0</v>
      </c>
    </row>
    <row r="15" spans="2:32" ht="21" customHeight="1">
      <c r="B15" s="147"/>
      <c r="C15" s="147"/>
      <c r="D15" s="148"/>
      <c r="E15" s="149" t="s">
        <v>438</v>
      </c>
      <c r="F15" s="150"/>
      <c r="G15" s="150"/>
      <c r="H15" s="150"/>
      <c r="J15" s="151" t="str">
        <f>IFERROR(IF($H$2="Miles",VLOOKUP(E15&amp;H15,Table312[[Concat]:[Factor]],3,FALSE)*1.609,VLOOKUP(E15&amp;H15,Table312[[Concat]:[Factor]],3,FALSE)),"-")</f>
        <v>-</v>
      </c>
      <c r="K15" s="152" t="str">
        <f t="shared" si="0"/>
        <v>-</v>
      </c>
      <c r="M15" s="335"/>
      <c r="O15" s="154" t="s">
        <v>449</v>
      </c>
      <c r="P15" s="155">
        <f>SUMIF($H$8:$H$30,"Motorbike",$K$8:$K$30)</f>
        <v>0</v>
      </c>
      <c r="S15" s="158"/>
      <c r="T15" s="158"/>
    </row>
    <row r="16" spans="2:32" ht="21" customHeight="1">
      <c r="B16" s="147"/>
      <c r="C16" s="147"/>
      <c r="D16" s="148"/>
      <c r="E16" s="149" t="s">
        <v>438</v>
      </c>
      <c r="F16" s="150"/>
      <c r="G16" s="150"/>
      <c r="H16" s="150"/>
      <c r="J16" s="151" t="str">
        <f>IFERROR(IF($H$2="Miles",VLOOKUP(E16&amp;H16,Table312[[Concat]:[Factor]],3,FALSE)*1.609,VLOOKUP(E16&amp;H16,Table312[[Concat]:[Factor]],3,FALSE)),"-")</f>
        <v>-</v>
      </c>
      <c r="K16" s="152" t="str">
        <f t="shared" si="0"/>
        <v>-</v>
      </c>
      <c r="M16" s="335" t="s">
        <v>450</v>
      </c>
      <c r="O16" s="154" t="s">
        <v>334</v>
      </c>
      <c r="P16" s="155">
        <f>SUMIF($H$8:$H$30,"Taxi",$K$8:$K$30)</f>
        <v>0</v>
      </c>
    </row>
    <row r="17" spans="2:31" ht="21" customHeight="1">
      <c r="B17" s="147"/>
      <c r="C17" s="147"/>
      <c r="D17" s="148"/>
      <c r="E17" s="149" t="s">
        <v>438</v>
      </c>
      <c r="F17" s="150"/>
      <c r="G17" s="150"/>
      <c r="H17" s="150"/>
      <c r="J17" s="151" t="str">
        <f>IFERROR(IF($H$2="Miles",VLOOKUP(E17&amp;H17,Table312[[Concat]:[Factor]],3,FALSE)*1.609,VLOOKUP(E17&amp;H17,Table312[[Concat]:[Factor]],3,FALSE)),"-")</f>
        <v>-</v>
      </c>
      <c r="K17" s="152" t="str">
        <f t="shared" si="0"/>
        <v>-</v>
      </c>
      <c r="M17" s="335"/>
      <c r="O17" s="154" t="s">
        <v>330</v>
      </c>
      <c r="P17" s="155">
        <f>SUMIF($H$8:$H$30,"Train - *",$K$8:$K$30)</f>
        <v>0</v>
      </c>
      <c r="U17" s="159"/>
      <c r="V17" s="159"/>
      <c r="W17" s="159"/>
      <c r="AC17" s="160"/>
      <c r="AD17" s="160"/>
      <c r="AE17" s="160"/>
    </row>
    <row r="18" spans="2:31" ht="21" customHeight="1">
      <c r="B18" s="147"/>
      <c r="C18" s="147"/>
      <c r="D18" s="148"/>
      <c r="E18" s="149" t="s">
        <v>438</v>
      </c>
      <c r="F18" s="150"/>
      <c r="G18" s="150"/>
      <c r="H18" s="150"/>
      <c r="J18" s="151" t="str">
        <f>IFERROR(IF($H$2="Miles",VLOOKUP(E18&amp;H18,Table312[[Concat]:[Factor]],3,FALSE)*1.609,VLOOKUP(E18&amp;H18,Table312[[Concat]:[Factor]],3,FALSE)),"-")</f>
        <v>-</v>
      </c>
      <c r="K18" s="152" t="str">
        <f t="shared" si="0"/>
        <v>-</v>
      </c>
      <c r="M18" s="335" t="s">
        <v>451</v>
      </c>
      <c r="O18" s="154" t="s">
        <v>332</v>
      </c>
      <c r="P18" s="155">
        <f>SUMIF($H$8:$H$30,"Van - *",$K$8:$K$30)</f>
        <v>0</v>
      </c>
      <c r="T18" s="159"/>
      <c r="U18" s="159"/>
      <c r="V18" s="159"/>
      <c r="W18" s="159"/>
      <c r="AB18" s="160"/>
      <c r="AC18" s="160"/>
      <c r="AD18" s="160"/>
      <c r="AE18" s="160"/>
    </row>
    <row r="19" spans="2:31" ht="21" customHeight="1">
      <c r="B19" s="147"/>
      <c r="C19" s="147"/>
      <c r="D19" s="148"/>
      <c r="E19" s="149" t="s">
        <v>438</v>
      </c>
      <c r="F19" s="150"/>
      <c r="G19" s="150"/>
      <c r="H19" s="150"/>
      <c r="J19" s="151" t="str">
        <f>IFERROR(IF($H$2="Miles",VLOOKUP(E19&amp;H19,Table312[[Concat]:[Factor]],3,FALSE)*1.609,VLOOKUP(E19&amp;H19,Table312[[Concat]:[Factor]],3,FALSE)),"-")</f>
        <v>-</v>
      </c>
      <c r="K19" s="152" t="str">
        <f t="shared" si="0"/>
        <v>-</v>
      </c>
      <c r="M19" s="335"/>
      <c r="T19" s="159"/>
      <c r="U19" s="159"/>
      <c r="V19" s="159"/>
      <c r="W19" s="159"/>
      <c r="AB19" s="160"/>
      <c r="AC19" s="160"/>
      <c r="AD19" s="160"/>
      <c r="AE19" s="160"/>
    </row>
    <row r="20" spans="2:31" ht="21" customHeight="1">
      <c r="B20" s="147"/>
      <c r="C20" s="147"/>
      <c r="D20" s="148"/>
      <c r="E20" s="149" t="s">
        <v>438</v>
      </c>
      <c r="F20" s="150"/>
      <c r="G20" s="150"/>
      <c r="H20" s="150"/>
      <c r="J20" s="151" t="str">
        <f>IFERROR(IF($H$2="Miles",VLOOKUP(E20&amp;H20,Table312[[Concat]:[Factor]],3,FALSE)*1.609,VLOOKUP(E20&amp;H20,Table312[[Concat]:[Factor]],3,FALSE)),"-")</f>
        <v>-</v>
      </c>
      <c r="K20" s="152" t="str">
        <f t="shared" si="0"/>
        <v>-</v>
      </c>
      <c r="T20" s="159"/>
      <c r="U20" s="159"/>
      <c r="V20" s="159"/>
      <c r="W20" s="159"/>
      <c r="AB20" s="160"/>
      <c r="AC20" s="160"/>
      <c r="AD20" s="160"/>
      <c r="AE20" s="160"/>
    </row>
    <row r="21" spans="2:31" ht="21" customHeight="1">
      <c r="B21" s="147"/>
      <c r="C21" s="147"/>
      <c r="D21" s="148"/>
      <c r="E21" s="149" t="s">
        <v>438</v>
      </c>
      <c r="F21" s="150"/>
      <c r="G21" s="150"/>
      <c r="H21" s="150"/>
      <c r="J21" s="151" t="str">
        <f>IFERROR(IF($H$2="Miles",VLOOKUP(E21&amp;H21,Table312[[Concat]:[Factor]],3,FALSE)*1.609,VLOOKUP(E21&amp;H21,Table312[[Concat]:[Factor]],3,FALSE)),"-")</f>
        <v>-</v>
      </c>
      <c r="K21" s="152" t="str">
        <f t="shared" si="0"/>
        <v>-</v>
      </c>
      <c r="T21" s="159"/>
      <c r="U21" s="159"/>
      <c r="V21" s="159"/>
      <c r="W21" s="159"/>
      <c r="AB21" s="160"/>
      <c r="AC21" s="160"/>
      <c r="AD21" s="160"/>
      <c r="AE21" s="160"/>
    </row>
    <row r="22" spans="2:31" ht="21" customHeight="1">
      <c r="B22" s="147"/>
      <c r="C22" s="147"/>
      <c r="D22" s="148"/>
      <c r="E22" s="149" t="s">
        <v>438</v>
      </c>
      <c r="F22" s="150"/>
      <c r="G22" s="150"/>
      <c r="H22" s="150"/>
      <c r="J22" s="151" t="str">
        <f>IFERROR(IF($H$2="Miles",VLOOKUP(E22&amp;H22,Table312[[Concat]:[Factor]],3,FALSE)*1.609,VLOOKUP(E22&amp;H22,Table312[[Concat]:[Factor]],3,FALSE)),"-")</f>
        <v>-</v>
      </c>
      <c r="K22" s="152" t="str">
        <f t="shared" si="0"/>
        <v>-</v>
      </c>
    </row>
    <row r="23" spans="2:31" ht="21" customHeight="1">
      <c r="B23" s="147"/>
      <c r="C23" s="147"/>
      <c r="D23" s="148"/>
      <c r="E23" s="149" t="s">
        <v>438</v>
      </c>
      <c r="F23" s="150"/>
      <c r="G23" s="150"/>
      <c r="H23" s="150"/>
      <c r="J23" s="151" t="str">
        <f>IFERROR(IF($H$2="Miles",VLOOKUP(E23&amp;H23,Table312[[Concat]:[Factor]],3,FALSE)*1.609,VLOOKUP(E23&amp;H23,Table312[[Concat]:[Factor]],3,FALSE)),"-")</f>
        <v>-</v>
      </c>
      <c r="K23" s="152" t="str">
        <f t="shared" si="0"/>
        <v>-</v>
      </c>
    </row>
    <row r="24" spans="2:31" ht="21" customHeight="1">
      <c r="B24" s="147"/>
      <c r="C24" s="147"/>
      <c r="D24" s="148"/>
      <c r="E24" s="149" t="s">
        <v>438</v>
      </c>
      <c r="F24" s="150"/>
      <c r="G24" s="150"/>
      <c r="H24" s="150"/>
      <c r="J24" s="151" t="str">
        <f>IFERROR(IF($H$2="Miles",VLOOKUP(E24&amp;H24,Table312[[Concat]:[Factor]],3,FALSE)*1.609,VLOOKUP(E24&amp;H24,Table312[[Concat]:[Factor]],3,FALSE)),"-")</f>
        <v>-</v>
      </c>
      <c r="K24" s="152" t="str">
        <f t="shared" si="0"/>
        <v>-</v>
      </c>
    </row>
    <row r="25" spans="2:31" ht="21" customHeight="1">
      <c r="B25" s="147"/>
      <c r="C25" s="147"/>
      <c r="D25" s="148"/>
      <c r="E25" s="149" t="s">
        <v>438</v>
      </c>
      <c r="F25" s="150"/>
      <c r="G25" s="150"/>
      <c r="H25" s="150"/>
      <c r="J25" s="151" t="str">
        <f>IFERROR(IF($H$2="Miles",VLOOKUP(E25&amp;H25,Table312[[Concat]:[Factor]],3,FALSE)*1.609,VLOOKUP(E25&amp;H25,Table312[[Concat]:[Factor]],3,FALSE)),"-")</f>
        <v>-</v>
      </c>
      <c r="K25" s="152" t="str">
        <f t="shared" si="0"/>
        <v>-</v>
      </c>
    </row>
    <row r="26" spans="2:31" ht="21" customHeight="1">
      <c r="B26" s="147"/>
      <c r="C26" s="147"/>
      <c r="D26" s="148"/>
      <c r="E26" s="149" t="s">
        <v>438</v>
      </c>
      <c r="F26" s="150"/>
      <c r="G26" s="150"/>
      <c r="H26" s="150"/>
      <c r="J26" s="151" t="str">
        <f>IFERROR(IF($H$2="Miles",VLOOKUP(E26&amp;H26,Table312[[Concat]:[Factor]],3,FALSE)*1.609,VLOOKUP(E26&amp;H26,Table312[[Concat]:[Factor]],3,FALSE)),"-")</f>
        <v>-</v>
      </c>
      <c r="K26" s="152" t="str">
        <f t="shared" si="0"/>
        <v>-</v>
      </c>
    </row>
    <row r="27" spans="2:31" ht="21" customHeight="1">
      <c r="B27" s="147"/>
      <c r="C27" s="147"/>
      <c r="D27" s="148"/>
      <c r="E27" s="149" t="s">
        <v>438</v>
      </c>
      <c r="F27" s="150"/>
      <c r="G27" s="150"/>
      <c r="H27" s="150"/>
      <c r="J27" s="151" t="str">
        <f>IFERROR(IF($H$2="Miles",VLOOKUP(E27&amp;H27,Table312[[Concat]:[Factor]],3,FALSE)*1.609,VLOOKUP(E27&amp;H27,Table312[[Concat]:[Factor]],3,FALSE)),"-")</f>
        <v>-</v>
      </c>
      <c r="K27" s="152" t="str">
        <f t="shared" si="0"/>
        <v>-</v>
      </c>
    </row>
    <row r="28" spans="2:31" ht="21" customHeight="1">
      <c r="B28" s="147"/>
      <c r="C28" s="147"/>
      <c r="D28" s="148"/>
      <c r="E28" s="149" t="s">
        <v>438</v>
      </c>
      <c r="F28" s="150"/>
      <c r="G28" s="150"/>
      <c r="H28" s="150"/>
      <c r="J28" s="151" t="str">
        <f>IFERROR(IF($H$2="Miles",VLOOKUP(E28&amp;H28,Table312[[Concat]:[Factor]],3,FALSE)*1.609,VLOOKUP(E28&amp;H28,Table312[[Concat]:[Factor]],3,FALSE)),"-")</f>
        <v>-</v>
      </c>
      <c r="K28" s="152" t="str">
        <f t="shared" si="0"/>
        <v>-</v>
      </c>
    </row>
    <row r="29" spans="2:31" ht="21" customHeight="1">
      <c r="B29" s="147"/>
      <c r="C29" s="147"/>
      <c r="D29" s="148"/>
      <c r="E29" s="149" t="s">
        <v>438</v>
      </c>
      <c r="F29" s="150"/>
      <c r="G29" s="150"/>
      <c r="H29" s="150"/>
      <c r="J29" s="151" t="str">
        <f>IFERROR(IF($H$2="Miles",VLOOKUP(E29&amp;H29,Table312[[Concat]:[Factor]],3,FALSE)*1.609,VLOOKUP(E29&amp;H29,Table312[[Concat]:[Factor]],3,FALSE)),"-")</f>
        <v>-</v>
      </c>
      <c r="K29" s="152" t="str">
        <f t="shared" si="0"/>
        <v>-</v>
      </c>
    </row>
    <row r="30" spans="2:31" ht="21" customHeight="1">
      <c r="B30" s="147"/>
      <c r="C30" s="147"/>
      <c r="D30" s="148"/>
      <c r="E30" s="149" t="s">
        <v>438</v>
      </c>
      <c r="F30" s="150"/>
      <c r="G30" s="150"/>
      <c r="H30" s="150"/>
      <c r="J30" s="151" t="str">
        <f>IFERROR(IF($H$2="Miles",VLOOKUP(E30&amp;H30,Table312[[Concat]:[Factor]],3,FALSE)*1.609,VLOOKUP(E30&amp;H30,Table312[[Concat]:[Factor]],3,FALSE)),"-")</f>
        <v>-</v>
      </c>
      <c r="K30" s="152" t="str">
        <f t="shared" si="0"/>
        <v>-</v>
      </c>
    </row>
    <row r="31" spans="2:31" ht="5.25" customHeight="1" thickBot="1"/>
    <row r="32" spans="2:31" ht="40" customHeight="1" thickBot="1">
      <c r="B32" s="161"/>
      <c r="C32" s="161"/>
      <c r="D32" s="156"/>
      <c r="E32" s="156"/>
      <c r="F32" s="156"/>
      <c r="G32" s="156"/>
      <c r="H32" s="156"/>
      <c r="I32" s="156"/>
      <c r="J32" s="162" t="s">
        <v>442</v>
      </c>
      <c r="K32" s="163">
        <f>SUM(K8:K30)</f>
        <v>0</v>
      </c>
      <c r="O32" s="156"/>
      <c r="P32" s="156"/>
      <c r="Q32" s="156"/>
      <c r="R32" s="156"/>
    </row>
    <row r="33" spans="2:19" ht="21" customHeight="1"/>
    <row r="34" spans="2:19" ht="5.25" customHeight="1">
      <c r="B34" s="164"/>
      <c r="C34" s="164"/>
    </row>
    <row r="35" spans="2:19" ht="40" customHeight="1">
      <c r="B35" s="165" t="s">
        <v>452</v>
      </c>
      <c r="C35" s="165"/>
      <c r="D35" s="166"/>
      <c r="E35" s="166"/>
      <c r="F35" s="166"/>
      <c r="G35" s="166"/>
      <c r="H35" s="166"/>
      <c r="I35" s="166"/>
      <c r="J35" s="166"/>
      <c r="K35" s="167"/>
    </row>
    <row r="36" spans="2:19" ht="5.25" customHeight="1"/>
    <row r="37" spans="2:19" s="142" customFormat="1" ht="21" customHeight="1">
      <c r="B37" s="142" t="s">
        <v>430</v>
      </c>
      <c r="C37" s="168" t="s">
        <v>431</v>
      </c>
      <c r="E37" s="143" t="str">
        <f>IF($H$2="Miles", "Approx. distance (miles)","Approx. distance (km)")</f>
        <v>Approx. distance (km)</v>
      </c>
      <c r="F37" s="142" t="s">
        <v>453</v>
      </c>
      <c r="G37" s="142" t="s">
        <v>433</v>
      </c>
      <c r="H37" s="142" t="s">
        <v>329</v>
      </c>
      <c r="J37" s="142" t="s">
        <v>434</v>
      </c>
      <c r="K37" s="142" t="s">
        <v>435</v>
      </c>
      <c r="M37" s="144" t="s">
        <v>436</v>
      </c>
      <c r="O37" s="145" t="s">
        <v>454</v>
      </c>
      <c r="Q37" s="131"/>
      <c r="R37" s="131"/>
      <c r="S37" s="131"/>
    </row>
    <row r="38" spans="2:19" ht="21" customHeight="1">
      <c r="B38" s="147"/>
      <c r="C38" s="147"/>
      <c r="D38" s="148"/>
      <c r="E38" s="150"/>
      <c r="F38" s="150"/>
      <c r="G38" s="150"/>
      <c r="H38" s="150" t="s">
        <v>439</v>
      </c>
      <c r="J38" s="169" t="str">
        <f>IFERROR(IF($H$2="Miles",IF(F38="",VLOOKUP(H38,Table512[[Sub-category]:[Value]],3,FALSE),VLOOKUP(H38,Table49[[Sub-category]:[Value]],3,FALSE))*1.609,IF(F38="",VLOOKUP(H38,Table512[[Sub-category]:[Value]],3,FALSE),VLOOKUP(H38,Table49[[Sub-category]:[Value]],3,FALSE))),"-")</f>
        <v>-</v>
      </c>
      <c r="K38" s="170" t="str">
        <f>IFERROR(IF(F38="",E38*J38*IF(G38="",1,G38),E38*F38*J38*IF(G38="",1,G38)),"-")</f>
        <v>-</v>
      </c>
      <c r="M38" s="335" t="s">
        <v>440</v>
      </c>
      <c r="O38" s="153" t="s">
        <v>441</v>
      </c>
      <c r="P38" s="153" t="s">
        <v>442</v>
      </c>
    </row>
    <row r="39" spans="2:19" ht="21" customHeight="1">
      <c r="B39" s="147"/>
      <c r="C39" s="147"/>
      <c r="D39" s="148"/>
      <c r="E39" s="150"/>
      <c r="F39" s="150"/>
      <c r="G39" s="150"/>
      <c r="H39" s="150" t="s">
        <v>439</v>
      </c>
      <c r="J39" s="169" t="str">
        <f>IFERROR(IF($H$2="Miles",IF(F39="",VLOOKUP(H39,Table512[[Sub-category]:[Value]],3,FALSE),VLOOKUP(H39,Table49[[Sub-category]:[Value]],3,FALSE))*1.609,IF(F39="",VLOOKUP(H39,Table512[[Sub-category]:[Value]],3,FALSE),VLOOKUP(H39,Table49[[Sub-category]:[Value]],3,FALSE))),"-")</f>
        <v>-</v>
      </c>
      <c r="K39" s="170" t="str">
        <f t="shared" ref="K39:K60" si="1">IFERROR(IF(F39="",E39*J39*IF(G39="",1,G39),E39*F39*J39*IF(G39="",1,G39)),"-")</f>
        <v>-</v>
      </c>
      <c r="M39" s="335"/>
      <c r="O39" s="154" t="s">
        <v>348</v>
      </c>
      <c r="P39" s="155">
        <f t="shared" ref="P39:P45" si="2">SUMIF($H$38:$H$60,O39,$K$38:$K$60)</f>
        <v>0</v>
      </c>
    </row>
    <row r="40" spans="2:19" ht="21" customHeight="1">
      <c r="B40" s="147"/>
      <c r="C40" s="147"/>
      <c r="D40" s="148"/>
      <c r="E40" s="150"/>
      <c r="F40" s="150"/>
      <c r="G40" s="150"/>
      <c r="H40" s="150" t="s">
        <v>439</v>
      </c>
      <c r="J40" s="169" t="str">
        <f>IFERROR(IF($H$2="Miles",IF(F40="",VLOOKUP(H40,Table512[[Sub-category]:[Value]],3,FALSE),VLOOKUP(H40,Table49[[Sub-category]:[Value]],3,FALSE))*1.609,IF(F40="",VLOOKUP(H40,Table512[[Sub-category]:[Value]],3,FALSE),VLOOKUP(H40,Table49[[Sub-category]:[Value]],3,FALSE))),"-")</f>
        <v>-</v>
      </c>
      <c r="K40" s="170" t="str">
        <f t="shared" si="1"/>
        <v>-</v>
      </c>
      <c r="M40" s="335" t="s">
        <v>455</v>
      </c>
      <c r="O40" s="154" t="s">
        <v>359</v>
      </c>
      <c r="P40" s="155">
        <f t="shared" si="2"/>
        <v>0</v>
      </c>
    </row>
    <row r="41" spans="2:19" ht="21" customHeight="1">
      <c r="B41" s="147"/>
      <c r="C41" s="147"/>
      <c r="D41" s="148"/>
      <c r="E41" s="150"/>
      <c r="F41" s="150"/>
      <c r="G41" s="150"/>
      <c r="H41" s="150" t="s">
        <v>439</v>
      </c>
      <c r="J41" s="169" t="str">
        <f>IFERROR(IF($H$2="Miles",IF(F41="",VLOOKUP(H41,Table512[[Sub-category]:[Value]],3,FALSE),VLOOKUP(H41,Table49[[Sub-category]:[Value]],3,FALSE))*1.609,IF(F41="",VLOOKUP(H41,Table512[[Sub-category]:[Value]],3,FALSE),VLOOKUP(H41,Table49[[Sub-category]:[Value]],3,FALSE))),"-")</f>
        <v>-</v>
      </c>
      <c r="K41" s="170" t="str">
        <f t="shared" si="1"/>
        <v>-</v>
      </c>
      <c r="M41" s="335"/>
      <c r="O41" s="154" t="s">
        <v>363</v>
      </c>
      <c r="P41" s="155">
        <f t="shared" si="2"/>
        <v>0</v>
      </c>
    </row>
    <row r="42" spans="2:19" ht="21" customHeight="1">
      <c r="B42" s="147"/>
      <c r="C42" s="147"/>
      <c r="D42" s="148"/>
      <c r="E42" s="150"/>
      <c r="F42" s="150"/>
      <c r="G42" s="150"/>
      <c r="H42" s="150" t="s">
        <v>439</v>
      </c>
      <c r="J42" s="169" t="str">
        <f>IFERROR(IF($H$2="Miles",IF(F42="",VLOOKUP(H42,Table512[[Sub-category]:[Value]],3,FALSE),VLOOKUP(H42,Table49[[Sub-category]:[Value]],3,FALSE))*1.609,IF(F42="",VLOOKUP(H42,Table512[[Sub-category]:[Value]],3,FALSE),VLOOKUP(H42,Table49[[Sub-category]:[Value]],3,FALSE))),"-")</f>
        <v>-</v>
      </c>
      <c r="K42" s="170" t="str">
        <f t="shared" si="1"/>
        <v>-</v>
      </c>
      <c r="M42" s="335" t="s">
        <v>446</v>
      </c>
      <c r="O42" s="154" t="s">
        <v>366</v>
      </c>
      <c r="P42" s="155">
        <f t="shared" si="2"/>
        <v>0</v>
      </c>
    </row>
    <row r="43" spans="2:19" ht="21" customHeight="1">
      <c r="B43" s="147"/>
      <c r="C43" s="147"/>
      <c r="D43" s="148"/>
      <c r="E43" s="150"/>
      <c r="F43" s="150"/>
      <c r="G43" s="150"/>
      <c r="H43" s="150" t="s">
        <v>439</v>
      </c>
      <c r="J43" s="169" t="str">
        <f>IFERROR(IF($H$2="Miles",IF(F43="",VLOOKUP(H43,Table512[[Sub-category]:[Value]],3,FALSE),VLOOKUP(H43,Table49[[Sub-category]:[Value]],3,FALSE))*1.609,IF(F43="",VLOOKUP(H43,Table512[[Sub-category]:[Value]],3,FALSE),VLOOKUP(H43,Table49[[Sub-category]:[Value]],3,FALSE))),"-")</f>
        <v>-</v>
      </c>
      <c r="K43" s="170" t="str">
        <f t="shared" si="1"/>
        <v>-</v>
      </c>
      <c r="M43" s="335"/>
      <c r="O43" s="154" t="s">
        <v>370</v>
      </c>
      <c r="P43" s="155">
        <f t="shared" si="2"/>
        <v>0</v>
      </c>
    </row>
    <row r="44" spans="2:19" ht="21" customHeight="1">
      <c r="B44" s="147"/>
      <c r="C44" s="147"/>
      <c r="D44" s="148"/>
      <c r="E44" s="150"/>
      <c r="F44" s="150"/>
      <c r="G44" s="150"/>
      <c r="H44" s="150" t="s">
        <v>439</v>
      </c>
      <c r="J44" s="169" t="str">
        <f>IFERROR(IF($H$2="Miles",IF(F44="",VLOOKUP(H44,Table512[[Sub-category]:[Value]],3,FALSE),VLOOKUP(H44,Table49[[Sub-category]:[Value]],3,FALSE))*1.609,IF(F44="",VLOOKUP(H44,Table512[[Sub-category]:[Value]],3,FALSE),VLOOKUP(H44,Table49[[Sub-category]:[Value]],3,FALSE))),"-")</f>
        <v>-</v>
      </c>
      <c r="K44" s="170" t="str">
        <f t="shared" si="1"/>
        <v>-</v>
      </c>
      <c r="M44" s="335" t="s">
        <v>448</v>
      </c>
      <c r="O44" s="154" t="s">
        <v>374</v>
      </c>
      <c r="P44" s="155">
        <f t="shared" si="2"/>
        <v>0</v>
      </c>
    </row>
    <row r="45" spans="2:19" ht="21" customHeight="1">
      <c r="B45" s="147"/>
      <c r="C45" s="147"/>
      <c r="D45" s="148"/>
      <c r="E45" s="150"/>
      <c r="F45" s="150"/>
      <c r="G45" s="150"/>
      <c r="H45" s="150" t="s">
        <v>439</v>
      </c>
      <c r="J45" s="169" t="str">
        <f>IFERROR(IF($H$2="Miles",IF(F45="",VLOOKUP(H45,Table512[[Sub-category]:[Value]],3,FALSE),VLOOKUP(H45,Table49[[Sub-category]:[Value]],3,FALSE))*1.609,IF(F45="",VLOOKUP(H45,Table512[[Sub-category]:[Value]],3,FALSE),VLOOKUP(H45,Table49[[Sub-category]:[Value]],3,FALSE))),"-")</f>
        <v>-</v>
      </c>
      <c r="K45" s="170" t="str">
        <f t="shared" si="1"/>
        <v>-</v>
      </c>
      <c r="M45" s="335"/>
      <c r="O45" s="154" t="s">
        <v>378</v>
      </c>
      <c r="P45" s="155">
        <f t="shared" si="2"/>
        <v>0</v>
      </c>
    </row>
    <row r="46" spans="2:19" ht="21" customHeight="1">
      <c r="B46" s="147"/>
      <c r="C46" s="147"/>
      <c r="D46" s="148"/>
      <c r="E46" s="150"/>
      <c r="F46" s="150"/>
      <c r="G46" s="150"/>
      <c r="H46" s="150" t="s">
        <v>439</v>
      </c>
      <c r="J46" s="169" t="str">
        <f>IFERROR(IF($H$2="Miles",IF(F46="",VLOOKUP(H46,Table512[[Sub-category]:[Value]],3,FALSE),VLOOKUP(H46,Table49[[Sub-category]:[Value]],3,FALSE))*1.609,IF(F46="",VLOOKUP(H46,Table512[[Sub-category]:[Value]],3,FALSE),VLOOKUP(H46,Table49[[Sub-category]:[Value]],3,FALSE))),"-")</f>
        <v>-</v>
      </c>
      <c r="K46" s="170" t="str">
        <f t="shared" si="1"/>
        <v>-</v>
      </c>
      <c r="M46" s="335" t="s">
        <v>451</v>
      </c>
    </row>
    <row r="47" spans="2:19" ht="21" customHeight="1">
      <c r="B47" s="147"/>
      <c r="C47" s="147"/>
      <c r="D47" s="148"/>
      <c r="E47" s="150"/>
      <c r="F47" s="150"/>
      <c r="G47" s="150"/>
      <c r="H47" s="150" t="s">
        <v>439</v>
      </c>
      <c r="J47" s="169" t="str">
        <f>IFERROR(IF($H$2="Miles",IF(F47="",VLOOKUP(H47,Table512[[Sub-category]:[Value]],3,FALSE),VLOOKUP(H47,Table49[[Sub-category]:[Value]],3,FALSE))*1.609,IF(F47="",VLOOKUP(H47,Table512[[Sub-category]:[Value]],3,FALSE),VLOOKUP(H47,Table49[[Sub-category]:[Value]],3,FALSE))),"-")</f>
        <v>-</v>
      </c>
      <c r="K47" s="170" t="str">
        <f t="shared" si="1"/>
        <v>-</v>
      </c>
      <c r="M47" s="335"/>
    </row>
    <row r="48" spans="2:19" ht="21" customHeight="1">
      <c r="B48" s="147"/>
      <c r="C48" s="147"/>
      <c r="D48" s="148"/>
      <c r="E48" s="150"/>
      <c r="F48" s="150"/>
      <c r="G48" s="150"/>
      <c r="H48" s="150" t="s">
        <v>439</v>
      </c>
      <c r="J48" s="169" t="str">
        <f>IFERROR(IF($H$2="Miles",IF(F48="",VLOOKUP(H48,Table512[[Sub-category]:[Value]],3,FALSE),VLOOKUP(H48,Table49[[Sub-category]:[Value]],3,FALSE))*1.609,IF(F48="",VLOOKUP(H48,Table512[[Sub-category]:[Value]],3,FALSE),VLOOKUP(H48,Table49[[Sub-category]:[Value]],3,FALSE))),"-")</f>
        <v>-</v>
      </c>
      <c r="K48" s="170" t="str">
        <f t="shared" si="1"/>
        <v>-</v>
      </c>
    </row>
    <row r="49" spans="2:11" ht="21" customHeight="1">
      <c r="B49" s="147"/>
      <c r="C49" s="147"/>
      <c r="D49" s="148"/>
      <c r="E49" s="150"/>
      <c r="F49" s="150"/>
      <c r="G49" s="150"/>
      <c r="H49" s="150" t="s">
        <v>439</v>
      </c>
      <c r="J49" s="169" t="str">
        <f>IFERROR(IF($H$2="Miles",IF(F49="",VLOOKUP(H49,Table512[[Sub-category]:[Value]],3,FALSE),VLOOKUP(H49,Table49[[Sub-category]:[Value]],3,FALSE))*1.609,IF(F49="",VLOOKUP(H49,Table512[[Sub-category]:[Value]],3,FALSE),VLOOKUP(H49,Table49[[Sub-category]:[Value]],3,FALSE))),"-")</f>
        <v>-</v>
      </c>
      <c r="K49" s="170" t="str">
        <f t="shared" si="1"/>
        <v>-</v>
      </c>
    </row>
    <row r="50" spans="2:11" ht="21" customHeight="1">
      <c r="B50" s="147"/>
      <c r="C50" s="147"/>
      <c r="D50" s="148"/>
      <c r="E50" s="150"/>
      <c r="F50" s="150"/>
      <c r="G50" s="150"/>
      <c r="H50" s="150" t="s">
        <v>439</v>
      </c>
      <c r="J50" s="169" t="str">
        <f>IFERROR(IF($H$2="Miles",IF(F50="",VLOOKUP(H50,Table512[[Sub-category]:[Value]],3,FALSE),VLOOKUP(H50,Table49[[Sub-category]:[Value]],3,FALSE))*1.609,IF(F50="",VLOOKUP(H50,Table512[[Sub-category]:[Value]],3,FALSE),VLOOKUP(H50,Table49[[Sub-category]:[Value]],3,FALSE))),"-")</f>
        <v>-</v>
      </c>
      <c r="K50" s="170" t="str">
        <f t="shared" si="1"/>
        <v>-</v>
      </c>
    </row>
    <row r="51" spans="2:11" ht="21" customHeight="1">
      <c r="B51" s="147"/>
      <c r="C51" s="147"/>
      <c r="D51" s="148"/>
      <c r="E51" s="150"/>
      <c r="F51" s="150"/>
      <c r="G51" s="150"/>
      <c r="H51" s="150" t="s">
        <v>439</v>
      </c>
      <c r="J51" s="169" t="str">
        <f>IFERROR(IF($H$2="Miles",IF(F51="",VLOOKUP(H51,Table512[[Sub-category]:[Value]],3,FALSE),VLOOKUP(H51,Table49[[Sub-category]:[Value]],3,FALSE))*1.609,IF(F51="",VLOOKUP(H51,Table512[[Sub-category]:[Value]],3,FALSE),VLOOKUP(H51,Table49[[Sub-category]:[Value]],3,FALSE))),"-")</f>
        <v>-</v>
      </c>
      <c r="K51" s="170" t="str">
        <f t="shared" si="1"/>
        <v>-</v>
      </c>
    </row>
    <row r="52" spans="2:11" ht="21" customHeight="1">
      <c r="B52" s="147"/>
      <c r="C52" s="147"/>
      <c r="D52" s="148"/>
      <c r="E52" s="150"/>
      <c r="F52" s="150"/>
      <c r="G52" s="150"/>
      <c r="H52" s="150" t="s">
        <v>439</v>
      </c>
      <c r="J52" s="169" t="str">
        <f>IFERROR(IF($H$2="Miles",IF(F52="",VLOOKUP(H52,Table512[[Sub-category]:[Value]],3,FALSE),VLOOKUP(H52,Table49[[Sub-category]:[Value]],3,FALSE))*1.609,IF(F52="",VLOOKUP(H52,Table512[[Sub-category]:[Value]],3,FALSE),VLOOKUP(H52,Table49[[Sub-category]:[Value]],3,FALSE))),"-")</f>
        <v>-</v>
      </c>
      <c r="K52" s="170" t="str">
        <f t="shared" si="1"/>
        <v>-</v>
      </c>
    </row>
    <row r="53" spans="2:11" ht="21" customHeight="1">
      <c r="B53" s="147"/>
      <c r="C53" s="147"/>
      <c r="D53" s="148"/>
      <c r="E53" s="150"/>
      <c r="F53" s="150"/>
      <c r="G53" s="150"/>
      <c r="H53" s="150" t="s">
        <v>439</v>
      </c>
      <c r="J53" s="169" t="str">
        <f>IFERROR(IF($H$2="Miles",IF(F53="",VLOOKUP(H53,Table512[[Sub-category]:[Value]],3,FALSE),VLOOKUP(H53,Table49[[Sub-category]:[Value]],3,FALSE))*1.609,IF(F53="",VLOOKUP(H53,Table512[[Sub-category]:[Value]],3,FALSE),VLOOKUP(H53,Table49[[Sub-category]:[Value]],3,FALSE))),"-")</f>
        <v>-</v>
      </c>
      <c r="K53" s="170" t="str">
        <f t="shared" si="1"/>
        <v>-</v>
      </c>
    </row>
    <row r="54" spans="2:11" ht="21" customHeight="1">
      <c r="B54" s="147"/>
      <c r="C54" s="147"/>
      <c r="D54" s="148"/>
      <c r="E54" s="150"/>
      <c r="F54" s="150"/>
      <c r="G54" s="150"/>
      <c r="H54" s="150" t="s">
        <v>439</v>
      </c>
      <c r="J54" s="169" t="str">
        <f>IFERROR(IF($H$2="Miles",IF(F54="",VLOOKUP(H54,Table512[[Sub-category]:[Value]],3,FALSE),VLOOKUP(H54,Table49[[Sub-category]:[Value]],3,FALSE))*1.609,IF(F54="",VLOOKUP(H54,Table512[[Sub-category]:[Value]],3,FALSE),VLOOKUP(H54,Table49[[Sub-category]:[Value]],3,FALSE))),"-")</f>
        <v>-</v>
      </c>
      <c r="K54" s="170" t="str">
        <f t="shared" si="1"/>
        <v>-</v>
      </c>
    </row>
    <row r="55" spans="2:11" ht="21" customHeight="1">
      <c r="B55" s="147"/>
      <c r="C55" s="147"/>
      <c r="D55" s="148"/>
      <c r="E55" s="150"/>
      <c r="F55" s="150"/>
      <c r="G55" s="150"/>
      <c r="H55" s="150" t="s">
        <v>439</v>
      </c>
      <c r="J55" s="169" t="str">
        <f>IFERROR(IF($H$2="Miles",IF(F55="",VLOOKUP(H55,Table512[[Sub-category]:[Value]],3,FALSE),VLOOKUP(H55,Table49[[Sub-category]:[Value]],3,FALSE))*1.609,IF(F55="",VLOOKUP(H55,Table512[[Sub-category]:[Value]],3,FALSE),VLOOKUP(H55,Table49[[Sub-category]:[Value]],3,FALSE))),"-")</f>
        <v>-</v>
      </c>
      <c r="K55" s="170" t="str">
        <f t="shared" si="1"/>
        <v>-</v>
      </c>
    </row>
    <row r="56" spans="2:11" ht="21" customHeight="1">
      <c r="B56" s="147"/>
      <c r="C56" s="147"/>
      <c r="D56" s="148"/>
      <c r="E56" s="150"/>
      <c r="F56" s="150"/>
      <c r="G56" s="150"/>
      <c r="H56" s="150" t="s">
        <v>439</v>
      </c>
      <c r="J56" s="169" t="str">
        <f>IFERROR(IF($H$2="Miles",IF(F56="",VLOOKUP(H56,Table512[[Sub-category]:[Value]],3,FALSE),VLOOKUP(H56,Table49[[Sub-category]:[Value]],3,FALSE))*1.609,IF(F56="",VLOOKUP(H56,Table512[[Sub-category]:[Value]],3,FALSE),VLOOKUP(H56,Table49[[Sub-category]:[Value]],3,FALSE))),"-")</f>
        <v>-</v>
      </c>
      <c r="K56" s="170" t="str">
        <f t="shared" si="1"/>
        <v>-</v>
      </c>
    </row>
    <row r="57" spans="2:11" ht="21" customHeight="1">
      <c r="B57" s="147"/>
      <c r="C57" s="147"/>
      <c r="D57" s="148"/>
      <c r="E57" s="150"/>
      <c r="F57" s="150"/>
      <c r="G57" s="150"/>
      <c r="H57" s="150" t="s">
        <v>439</v>
      </c>
      <c r="J57" s="169" t="str">
        <f>IFERROR(IF($H$2="Miles",IF(F57="",VLOOKUP(H57,Table512[[Sub-category]:[Value]],3,FALSE),VLOOKUP(H57,Table49[[Sub-category]:[Value]],3,FALSE))*1.609,IF(F57="",VLOOKUP(H57,Table512[[Sub-category]:[Value]],3,FALSE),VLOOKUP(H57,Table49[[Sub-category]:[Value]],3,FALSE))),"-")</f>
        <v>-</v>
      </c>
      <c r="K57" s="170" t="str">
        <f t="shared" si="1"/>
        <v>-</v>
      </c>
    </row>
    <row r="58" spans="2:11" ht="21" customHeight="1">
      <c r="B58" s="147"/>
      <c r="C58" s="147"/>
      <c r="D58" s="148"/>
      <c r="E58" s="150"/>
      <c r="F58" s="150"/>
      <c r="G58" s="150"/>
      <c r="H58" s="150" t="s">
        <v>439</v>
      </c>
      <c r="J58" s="169" t="str">
        <f>IFERROR(IF($H$2="Miles",IF(F58="",VLOOKUP(H58,Table512[[Sub-category]:[Value]],3,FALSE),VLOOKUP(H58,Table49[[Sub-category]:[Value]],3,FALSE))*1.609,IF(F58="",VLOOKUP(H58,Table512[[Sub-category]:[Value]],3,FALSE),VLOOKUP(H58,Table49[[Sub-category]:[Value]],3,FALSE))),"-")</f>
        <v>-</v>
      </c>
      <c r="K58" s="170" t="str">
        <f t="shared" si="1"/>
        <v>-</v>
      </c>
    </row>
    <row r="59" spans="2:11" ht="21" customHeight="1">
      <c r="B59" s="147"/>
      <c r="C59" s="147"/>
      <c r="D59" s="148"/>
      <c r="E59" s="150"/>
      <c r="F59" s="150"/>
      <c r="G59" s="150"/>
      <c r="H59" s="150" t="s">
        <v>439</v>
      </c>
      <c r="J59" s="169" t="str">
        <f>IFERROR(IF($H$2="Miles",IF(F59="",VLOOKUP(H59,Table512[[Sub-category]:[Value]],3,FALSE),VLOOKUP(H59,Table49[[Sub-category]:[Value]],3,FALSE))*1.609,IF(F59="",VLOOKUP(H59,Table512[[Sub-category]:[Value]],3,FALSE),VLOOKUP(H59,Table49[[Sub-category]:[Value]],3,FALSE))),"-")</f>
        <v>-</v>
      </c>
      <c r="K59" s="170" t="str">
        <f t="shared" si="1"/>
        <v>-</v>
      </c>
    </row>
    <row r="60" spans="2:11" ht="21" customHeight="1">
      <c r="B60" s="147"/>
      <c r="C60" s="147"/>
      <c r="D60" s="148"/>
      <c r="E60" s="150"/>
      <c r="F60" s="150"/>
      <c r="G60" s="150"/>
      <c r="H60" s="150" t="s">
        <v>439</v>
      </c>
      <c r="J60" s="169" t="str">
        <f>IFERROR(IF($H$2="Miles",IF(F60="",VLOOKUP(H60,Table512[[Sub-category]:[Value]],3,FALSE),VLOOKUP(H60,Table49[[Sub-category]:[Value]],3,FALSE))*1.609,IF(F60="",VLOOKUP(H60,Table512[[Sub-category]:[Value]],3,FALSE),VLOOKUP(H60,Table49[[Sub-category]:[Value]],3,FALSE))),"-")</f>
        <v>-</v>
      </c>
      <c r="K60" s="170" t="str">
        <f t="shared" si="1"/>
        <v>-</v>
      </c>
    </row>
    <row r="61" spans="2:11" ht="5.25" customHeight="1" thickBot="1">
      <c r="G61" s="156"/>
      <c r="H61" s="156"/>
    </row>
    <row r="62" spans="2:11" s="156" customFormat="1" ht="40" customHeight="1" thickBot="1">
      <c r="B62" s="161"/>
      <c r="C62" s="161"/>
      <c r="J62" s="162" t="s">
        <v>442</v>
      </c>
      <c r="K62" s="163">
        <f>SUM(K38:K60)</f>
        <v>0</v>
      </c>
    </row>
    <row r="63" spans="2:11" s="156" customFormat="1" ht="21">
      <c r="B63" s="171" t="s">
        <v>456</v>
      </c>
      <c r="C63" s="172"/>
    </row>
    <row r="64" spans="2:11" s="156" customFormat="1" ht="19">
      <c r="B64" s="161" t="s">
        <v>457</v>
      </c>
      <c r="C64" s="173"/>
    </row>
    <row r="65" spans="1:14" s="156" customFormat="1" ht="19">
      <c r="C65" s="161"/>
    </row>
    <row r="66" spans="1:14" s="156" customFormat="1" ht="19">
      <c r="B66" s="161"/>
      <c r="C66" s="161"/>
    </row>
    <row r="67" spans="1:14" s="156" customFormat="1" ht="21" customHeight="1"/>
    <row r="68" spans="1:14">
      <c r="H68" s="156"/>
      <c r="I68" s="156"/>
      <c r="J68" s="156"/>
      <c r="K68" s="156"/>
    </row>
    <row r="69" spans="1:14">
      <c r="H69" s="156"/>
      <c r="I69" s="156"/>
      <c r="J69" s="156"/>
      <c r="K69" s="156"/>
    </row>
    <row r="70" spans="1:14">
      <c r="H70" s="156"/>
      <c r="I70" s="156"/>
      <c r="J70" s="156"/>
      <c r="K70" s="156"/>
    </row>
    <row r="71" spans="1:14">
      <c r="K71" s="131"/>
    </row>
    <row r="72" spans="1:14">
      <c r="K72" s="131"/>
    </row>
    <row r="73" spans="1:14" ht="21">
      <c r="D73" s="136"/>
      <c r="E73" s="136"/>
      <c r="F73" s="136"/>
      <c r="K73" s="174"/>
      <c r="L73" s="174"/>
      <c r="M73" s="174"/>
      <c r="N73" s="174"/>
    </row>
    <row r="74" spans="1:14" ht="15.5" customHeight="1">
      <c r="E74" s="175"/>
      <c r="F74" s="175"/>
      <c r="K74" s="174"/>
      <c r="L74" s="174"/>
      <c r="M74" s="174"/>
      <c r="N74" s="174"/>
    </row>
    <row r="75" spans="1:14" ht="15.5" customHeight="1">
      <c r="D75" s="175"/>
      <c r="E75" s="175"/>
      <c r="F75" s="175"/>
      <c r="J75" s="174"/>
      <c r="K75" s="174"/>
      <c r="L75" s="174"/>
      <c r="M75" s="174"/>
      <c r="N75" s="174"/>
    </row>
    <row r="76" spans="1:14" ht="15.5" customHeight="1">
      <c r="C76" s="323" t="s">
        <v>458</v>
      </c>
      <c r="D76" s="175"/>
      <c r="E76" s="175"/>
      <c r="F76" s="324" t="s">
        <v>322</v>
      </c>
      <c r="G76" s="324"/>
      <c r="H76" s="324"/>
      <c r="J76" s="174"/>
      <c r="K76" s="174"/>
      <c r="L76" s="174"/>
      <c r="M76" s="174"/>
      <c r="N76" s="174"/>
    </row>
    <row r="77" spans="1:14" ht="15.5" customHeight="1">
      <c r="A77" s="141"/>
      <c r="B77" s="141"/>
      <c r="C77" s="323"/>
      <c r="F77" s="324"/>
      <c r="G77" s="324"/>
      <c r="H77" s="324"/>
      <c r="K77" s="141"/>
    </row>
    <row r="78" spans="1:14">
      <c r="C78" s="323"/>
      <c r="F78" s="324"/>
      <c r="G78" s="324"/>
      <c r="H78" s="324"/>
      <c r="I78" s="156"/>
      <c r="J78" s="156"/>
      <c r="K78" s="156"/>
    </row>
    <row r="79" spans="1:14">
      <c r="C79" s="323"/>
      <c r="H79" s="156"/>
      <c r="I79" s="156"/>
      <c r="J79" s="156"/>
      <c r="K79" s="156"/>
    </row>
    <row r="80" spans="1:14">
      <c r="H80" s="156"/>
      <c r="I80" s="156"/>
      <c r="J80" s="156"/>
      <c r="K80" s="156"/>
    </row>
    <row r="81" spans="2:11">
      <c r="H81" s="156"/>
      <c r="I81" s="156"/>
      <c r="J81" s="156"/>
      <c r="K81" s="156"/>
    </row>
    <row r="82" spans="2:11">
      <c r="H82" s="156"/>
      <c r="I82" s="156"/>
      <c r="J82" s="156"/>
      <c r="K82" s="156"/>
    </row>
    <row r="83" spans="2:11" ht="21">
      <c r="B83" s="176" t="s">
        <v>459</v>
      </c>
      <c r="C83" s="173"/>
      <c r="H83" s="156"/>
      <c r="I83" s="156"/>
      <c r="J83" s="156"/>
      <c r="K83" s="156"/>
    </row>
    <row r="84" spans="2:11" ht="19">
      <c r="B84" s="333" t="s">
        <v>460</v>
      </c>
      <c r="C84" s="333"/>
      <c r="E84" s="131" t="s">
        <v>461</v>
      </c>
      <c r="H84" s="156"/>
      <c r="I84" s="156"/>
      <c r="J84" s="156"/>
      <c r="K84" s="156"/>
    </row>
    <row r="85" spans="2:11" ht="19">
      <c r="B85" s="333" t="s">
        <v>462</v>
      </c>
      <c r="C85" s="333"/>
      <c r="E85" s="131" t="s">
        <v>463</v>
      </c>
      <c r="H85" s="156"/>
      <c r="I85" s="156"/>
      <c r="J85" s="156"/>
      <c r="K85" s="156"/>
    </row>
    <row r="86" spans="2:11" ht="19">
      <c r="B86" s="333" t="s">
        <v>464</v>
      </c>
      <c r="C86" s="333"/>
      <c r="E86" s="131" t="s">
        <v>465</v>
      </c>
      <c r="H86" s="156"/>
      <c r="I86" s="156"/>
      <c r="J86" s="156"/>
      <c r="K86" s="156"/>
    </row>
    <row r="87" spans="2:11" ht="19">
      <c r="B87" s="333" t="s">
        <v>369</v>
      </c>
      <c r="C87" s="334"/>
      <c r="E87" s="131" t="s">
        <v>466</v>
      </c>
      <c r="H87" s="156"/>
      <c r="I87" s="156"/>
      <c r="J87" s="156"/>
      <c r="K87" s="156"/>
    </row>
    <row r="88" spans="2:11" ht="19">
      <c r="B88" s="333" t="s">
        <v>403</v>
      </c>
      <c r="C88" s="334"/>
      <c r="E88" s="131" t="s">
        <v>467</v>
      </c>
      <c r="H88" s="156"/>
      <c r="I88" s="156"/>
      <c r="J88" s="156"/>
      <c r="K88" s="156"/>
    </row>
    <row r="89" spans="2:11">
      <c r="H89" s="156"/>
      <c r="I89" s="156"/>
      <c r="J89" s="156"/>
      <c r="K89" s="156"/>
    </row>
    <row r="90" spans="2:11">
      <c r="H90" s="156"/>
      <c r="I90" s="156"/>
      <c r="J90" s="156"/>
      <c r="K90" s="156"/>
    </row>
    <row r="91" spans="2:11">
      <c r="E91" s="177"/>
      <c r="H91" s="156"/>
      <c r="I91" s="156"/>
      <c r="J91" s="156"/>
      <c r="K91" s="156"/>
    </row>
    <row r="95" spans="2:11" ht="21" customHeight="1"/>
    <row r="96" spans="2:11"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sheetData>
  <sheetProtection algorithmName="SHA-512" hashValue="uTcwCMN1DkUqvCB0acIWJb1RsyMY4nMnzEkRkTNH5ii+gbzMn5Z2RX85FBdWECv+SpWEdqRthNeWcEckzRZI9A==" saltValue="HtXlvUknQcNvqZkVGRVBmw==" spinCount="100000" sheet="1" objects="1" scenarios="1" formatColumns="0" formatRows="0" insertColumns="0" insertRows="0"/>
  <mergeCells count="21">
    <mergeCell ref="M42:M43"/>
    <mergeCell ref="G2:G3"/>
    <mergeCell ref="H2:H3"/>
    <mergeCell ref="M4:N4"/>
    <mergeCell ref="M8:M9"/>
    <mergeCell ref="M10:M11"/>
    <mergeCell ref="M12:M13"/>
    <mergeCell ref="M14:M15"/>
    <mergeCell ref="M16:M17"/>
    <mergeCell ref="M18:M19"/>
    <mergeCell ref="M38:M39"/>
    <mergeCell ref="M40:M41"/>
    <mergeCell ref="B86:C86"/>
    <mergeCell ref="B87:C87"/>
    <mergeCell ref="B88:C88"/>
    <mergeCell ref="M44:M45"/>
    <mergeCell ref="M46:M47"/>
    <mergeCell ref="C76:C79"/>
    <mergeCell ref="F76:H78"/>
    <mergeCell ref="B84:C84"/>
    <mergeCell ref="B85:C85"/>
  </mergeCells>
  <dataValidations count="1">
    <dataValidation type="list" allowBlank="1" showInputMessage="1" showErrorMessage="1" sqref="H2" xr:uid="{D85CC866-03CD-45DC-8BFD-E5C24DD4D0FA}">
      <formula1>"Kilometres,Miles"</formula1>
    </dataValidation>
  </dataValidations>
  <hyperlinks>
    <hyperlink ref="B84:C84" r:id="rId1" display="UK Government emission conversion factors (DESNZ)" xr:uid="{F6465FF3-D8AD-473B-9645-E1CEACD69DB0}"/>
    <hyperlink ref="B85:C85" r:id="rId2" display="Base Empreinte, ADEME" xr:uid="{4C367001-19A3-46E0-9608-76C93A9E1098}"/>
    <hyperlink ref="B86:C86" r:id="rId3" display="UBA" xr:uid="{0E518204-02E4-47F2-A13E-50CEA4526D4D}"/>
    <hyperlink ref="B87" r:id="rId4" xr:uid="{DEB5BFDC-0D81-4A02-862E-FA62C92ECE29}"/>
    <hyperlink ref="B88" r:id="rId5" xr:uid="{A6FF64D7-335C-420B-B0F2-19B8A3252D94}"/>
  </hyperlinks>
  <pageMargins left="0.7" right="0.7" top="0.75" bottom="0.75" header="0.3" footer="0.3"/>
  <pageSetup paperSize="9" scale="50" orientation="portrait" horizontalDpi="0" verticalDpi="0"/>
  <drawing r:id="rId6"/>
  <legacyDrawing r:id="rId7"/>
  <extLst>
    <ext xmlns:x14="http://schemas.microsoft.com/office/spreadsheetml/2009/9/main" uri="{CCE6A557-97BC-4b89-ADB6-D9C93CAAB3DF}">
      <x14:dataValidations xmlns:xm="http://schemas.microsoft.com/office/excel/2006/main" count="3">
        <x14:dataValidation type="list" allowBlank="1" showInputMessage="1" showErrorMessage="1" xr:uid="{7A86CAC7-417B-487A-AC1E-0CA342D93471}">
          <x14:formula1>
            <xm:f>'Emission factors and lists'!$A$2:$A$44</xm:f>
          </x14:formula1>
          <xm:sqref>E8:E30</xm:sqref>
        </x14:dataValidation>
        <x14:dataValidation type="list" allowBlank="1" showInputMessage="1" showErrorMessage="1" xr:uid="{84BEBAFA-AF16-4CE6-91CE-4339A09278A5}">
          <x14:formula1>
            <xm:f>'Emission factors and lists'!$V$2:$V$28</xm:f>
          </x14:formula1>
          <xm:sqref>H8:H30</xm:sqref>
        </x14:dataValidation>
        <x14:dataValidation type="list" allowBlank="1" showInputMessage="1" showErrorMessage="1" xr:uid="{F2EBDAE2-6B39-4B29-9E05-93D3C1FAFEEF}">
          <x14:formula1>
            <xm:f>'Emission factors and lists'!$AL$2:$AL$9</xm:f>
          </x14:formula1>
          <xm:sqref>H38:H60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4BAC4-0E11-D64E-9E8E-172B63F81FA7}">
  <sheetPr>
    <tabColor theme="9" tint="0.59999389629810485"/>
  </sheetPr>
  <dimension ref="B2:I38"/>
  <sheetViews>
    <sheetView showGridLines="0" zoomScaleNormal="100" workbookViewId="0">
      <selection activeCell="T22" sqref="T22"/>
    </sheetView>
  </sheetViews>
  <sheetFormatPr baseColWidth="10" defaultColWidth="8.83203125" defaultRowHeight="15"/>
  <cols>
    <col min="1" max="1" width="8.83203125" style="10"/>
    <col min="2" max="2" width="35.83203125" style="10" customWidth="1"/>
    <col min="3" max="3" width="8.83203125" style="10" customWidth="1"/>
    <col min="4" max="4" width="2.83203125" style="10" customWidth="1"/>
    <col min="5" max="5" width="35.83203125" style="10" customWidth="1"/>
    <col min="6" max="6" width="8.83203125" style="10" customWidth="1"/>
    <col min="7" max="7" width="2.83203125" style="10" customWidth="1"/>
    <col min="8" max="8" width="35.83203125" style="10" customWidth="1"/>
    <col min="9" max="16384" width="8.83203125" style="10"/>
  </cols>
  <sheetData>
    <row r="2" spans="2:9" ht="47">
      <c r="B2" s="48" t="s">
        <v>148</v>
      </c>
      <c r="C2" s="48"/>
      <c r="D2" s="48"/>
      <c r="E2" s="48"/>
      <c r="F2" s="8"/>
      <c r="G2" s="8"/>
      <c r="H2" s="8"/>
    </row>
    <row r="3" spans="2:9" ht="16" customHeight="1">
      <c r="B3" s="48"/>
      <c r="C3" s="48"/>
      <c r="D3" s="48"/>
      <c r="E3" s="48"/>
      <c r="F3" s="8"/>
      <c r="G3" s="8"/>
      <c r="H3" s="8"/>
    </row>
    <row r="4" spans="2:9" ht="35" customHeight="1">
      <c r="B4" s="288" t="s">
        <v>319</v>
      </c>
      <c r="C4" s="288"/>
      <c r="D4" s="1"/>
      <c r="E4" s="289" t="s">
        <v>118</v>
      </c>
      <c r="F4" s="289"/>
      <c r="G4" s="3"/>
      <c r="H4" s="290" t="s">
        <v>119</v>
      </c>
      <c r="I4" s="290"/>
    </row>
    <row r="5" spans="2:9" ht="16" customHeight="1">
      <c r="B5" s="48"/>
      <c r="C5" s="55" t="s">
        <v>122</v>
      </c>
      <c r="D5" s="48"/>
      <c r="E5" s="48"/>
      <c r="F5" s="8"/>
      <c r="G5" s="8"/>
      <c r="H5" s="8"/>
    </row>
    <row r="6" spans="2:9" ht="16" customHeight="1">
      <c r="B6" s="48"/>
      <c r="C6" s="55"/>
      <c r="D6" s="48"/>
      <c r="E6" s="48"/>
      <c r="F6" s="8"/>
      <c r="G6" s="8"/>
      <c r="H6" s="8"/>
    </row>
    <row r="7" spans="2:9" ht="68" customHeight="1">
      <c r="B7" s="13" t="s">
        <v>253</v>
      </c>
      <c r="C7" s="69"/>
      <c r="D7" s="1"/>
      <c r="E7" s="61" t="s">
        <v>260</v>
      </c>
      <c r="F7" s="70"/>
      <c r="G7" s="3"/>
      <c r="H7" s="3" t="s">
        <v>256</v>
      </c>
      <c r="I7" s="71"/>
    </row>
    <row r="8" spans="2:9" ht="50" customHeight="1">
      <c r="B8" s="13" t="s">
        <v>254</v>
      </c>
      <c r="C8" s="69"/>
      <c r="D8" s="1"/>
      <c r="E8" s="3" t="s">
        <v>255</v>
      </c>
      <c r="F8" s="70"/>
      <c r="G8" s="3"/>
      <c r="H8" s="3" t="s">
        <v>151</v>
      </c>
      <c r="I8" s="71"/>
    </row>
    <row r="9" spans="2:9" ht="10" customHeight="1" thickBot="1">
      <c r="B9" s="48"/>
      <c r="C9" s="48"/>
      <c r="D9" s="48"/>
      <c r="E9" s="48"/>
      <c r="F9" s="8"/>
      <c r="G9" s="8"/>
      <c r="H9" s="8"/>
    </row>
    <row r="10" spans="2:9" ht="35" customHeight="1" thickBot="1">
      <c r="B10" s="68" t="s">
        <v>302</v>
      </c>
      <c r="C10" s="107" t="s">
        <v>263</v>
      </c>
      <c r="D10" s="1"/>
      <c r="E10" s="68" t="s">
        <v>302</v>
      </c>
      <c r="F10" s="73" t="s">
        <v>263</v>
      </c>
      <c r="G10" s="3"/>
      <c r="H10" s="68" t="s">
        <v>302</v>
      </c>
      <c r="I10" s="108" t="s">
        <v>263</v>
      </c>
    </row>
    <row r="11" spans="2:9" ht="10" customHeight="1">
      <c r="B11" s="48"/>
      <c r="C11" s="48"/>
      <c r="D11" s="48"/>
      <c r="E11" s="48"/>
      <c r="F11" s="8"/>
      <c r="G11" s="8"/>
      <c r="H11" s="8"/>
    </row>
    <row r="12" spans="2:9" ht="35" customHeight="1">
      <c r="B12" s="62" t="s">
        <v>184</v>
      </c>
      <c r="C12" s="38"/>
      <c r="D12" s="38"/>
      <c r="E12" s="38"/>
      <c r="F12" s="39"/>
      <c r="G12" s="39"/>
      <c r="H12" s="39"/>
      <c r="I12" s="40"/>
    </row>
    <row r="13" spans="2:9" ht="16" customHeight="1">
      <c r="B13" s="48"/>
      <c r="C13" s="48"/>
      <c r="D13" s="48"/>
      <c r="E13" s="48"/>
      <c r="F13" s="8"/>
      <c r="G13" s="8"/>
      <c r="H13" s="8"/>
    </row>
    <row r="14" spans="2:9" ht="22">
      <c r="B14" s="9" t="s">
        <v>23</v>
      </c>
      <c r="C14" s="9"/>
      <c r="D14" s="9"/>
      <c r="E14" s="9"/>
      <c r="F14" s="8"/>
      <c r="G14" s="8"/>
      <c r="H14" s="8"/>
    </row>
    <row r="15" spans="2:9" s="47" customFormat="1" ht="16" customHeight="1">
      <c r="B15" s="291" t="s">
        <v>39</v>
      </c>
      <c r="C15" s="292"/>
      <c r="D15" s="292"/>
      <c r="E15" s="293"/>
      <c r="F15" s="291" t="s">
        <v>22</v>
      </c>
      <c r="G15" s="292"/>
      <c r="H15" s="293"/>
      <c r="I15" s="43" t="s">
        <v>36</v>
      </c>
    </row>
    <row r="16" spans="2:9" ht="50" customHeight="1">
      <c r="B16" s="297" t="s">
        <v>257</v>
      </c>
      <c r="C16" s="298"/>
      <c r="D16" s="298"/>
      <c r="E16" s="299"/>
      <c r="F16" s="297"/>
      <c r="G16" s="298"/>
      <c r="H16" s="299"/>
      <c r="I16" s="5"/>
    </row>
    <row r="17" spans="2:9" ht="35" customHeight="1">
      <c r="B17" s="297" t="s">
        <v>99</v>
      </c>
      <c r="C17" s="298"/>
      <c r="D17" s="298"/>
      <c r="E17" s="299"/>
      <c r="F17" s="297"/>
      <c r="G17" s="298"/>
      <c r="H17" s="299"/>
      <c r="I17" s="5"/>
    </row>
    <row r="18" spans="2:9" ht="35" customHeight="1">
      <c r="B18" s="297" t="s">
        <v>100</v>
      </c>
      <c r="C18" s="298"/>
      <c r="D18" s="298"/>
      <c r="E18" s="299"/>
      <c r="F18" s="297"/>
      <c r="G18" s="298"/>
      <c r="H18" s="299"/>
      <c r="I18" s="5"/>
    </row>
    <row r="19" spans="2:9" ht="16" customHeight="1">
      <c r="B19" s="8"/>
      <c r="C19" s="8"/>
      <c r="D19" s="8"/>
      <c r="E19" s="8"/>
      <c r="F19" s="8"/>
      <c r="G19" s="8"/>
      <c r="H19" s="8"/>
    </row>
    <row r="20" spans="2:9" ht="22" customHeight="1">
      <c r="B20" s="308" t="s">
        <v>101</v>
      </c>
      <c r="C20" s="308"/>
      <c r="D20" s="308"/>
      <c r="E20" s="308"/>
      <c r="F20" s="8"/>
      <c r="G20" s="8"/>
      <c r="H20" s="8"/>
    </row>
    <row r="21" spans="2:9" s="47" customFormat="1" ht="16" customHeight="1">
      <c r="B21" s="291" t="s">
        <v>39</v>
      </c>
      <c r="C21" s="292"/>
      <c r="D21" s="292"/>
      <c r="E21" s="293"/>
      <c r="F21" s="291" t="s">
        <v>22</v>
      </c>
      <c r="G21" s="292"/>
      <c r="H21" s="293"/>
      <c r="I21" s="43" t="s">
        <v>36</v>
      </c>
    </row>
    <row r="22" spans="2:9" ht="35" customHeight="1">
      <c r="B22" s="297" t="s">
        <v>105</v>
      </c>
      <c r="C22" s="298"/>
      <c r="D22" s="298"/>
      <c r="E22" s="299"/>
      <c r="F22" s="297"/>
      <c r="G22" s="298"/>
      <c r="H22" s="299"/>
      <c r="I22" s="5"/>
    </row>
    <row r="23" spans="2:9" ht="35" customHeight="1">
      <c r="B23" s="297" t="s">
        <v>112</v>
      </c>
      <c r="C23" s="298"/>
      <c r="D23" s="298"/>
      <c r="E23" s="299"/>
      <c r="F23" s="297"/>
      <c r="G23" s="298"/>
      <c r="H23" s="299"/>
      <c r="I23" s="5"/>
    </row>
    <row r="24" spans="2:9" ht="50" customHeight="1">
      <c r="B24" s="297" t="s">
        <v>106</v>
      </c>
      <c r="C24" s="298"/>
      <c r="D24" s="298"/>
      <c r="E24" s="299"/>
      <c r="F24" s="297"/>
      <c r="G24" s="298"/>
      <c r="H24" s="299"/>
      <c r="I24" s="5"/>
    </row>
    <row r="25" spans="2:9" ht="35" customHeight="1">
      <c r="B25" s="297" t="s">
        <v>107</v>
      </c>
      <c r="C25" s="298"/>
      <c r="D25" s="298"/>
      <c r="E25" s="299"/>
      <c r="F25" s="297"/>
      <c r="G25" s="298"/>
      <c r="H25" s="299"/>
      <c r="I25" s="5"/>
    </row>
    <row r="26" spans="2:9" ht="35" customHeight="1">
      <c r="B26" s="297" t="s">
        <v>113</v>
      </c>
      <c r="C26" s="298"/>
      <c r="D26" s="298"/>
      <c r="E26" s="299"/>
      <c r="F26" s="297"/>
      <c r="G26" s="298"/>
      <c r="H26" s="299"/>
      <c r="I26" s="5"/>
    </row>
    <row r="27" spans="2:9" ht="35" customHeight="1">
      <c r="B27" s="297" t="s">
        <v>108</v>
      </c>
      <c r="C27" s="298"/>
      <c r="D27" s="298"/>
      <c r="E27" s="299"/>
      <c r="F27" s="297"/>
      <c r="G27" s="298"/>
      <c r="H27" s="299"/>
      <c r="I27" s="5"/>
    </row>
    <row r="28" spans="2:9" ht="35" customHeight="1">
      <c r="B28" s="297" t="s">
        <v>109</v>
      </c>
      <c r="C28" s="298"/>
      <c r="D28" s="298"/>
      <c r="E28" s="299"/>
      <c r="F28" s="297"/>
      <c r="G28" s="298"/>
      <c r="H28" s="299"/>
      <c r="I28" s="5"/>
    </row>
    <row r="29" spans="2:9" ht="35" customHeight="1">
      <c r="B29" s="297" t="s">
        <v>110</v>
      </c>
      <c r="C29" s="298"/>
      <c r="D29" s="298"/>
      <c r="E29" s="299"/>
      <c r="F29" s="297"/>
      <c r="G29" s="298"/>
      <c r="H29" s="299"/>
      <c r="I29" s="5"/>
    </row>
    <row r="30" spans="2:9" ht="35" customHeight="1">
      <c r="B30" s="297" t="s">
        <v>111</v>
      </c>
      <c r="C30" s="298"/>
      <c r="D30" s="298"/>
      <c r="E30" s="299"/>
      <c r="F30" s="316"/>
      <c r="G30" s="317"/>
      <c r="H30" s="318"/>
      <c r="I30" s="5"/>
    </row>
    <row r="31" spans="2:9" ht="35" customHeight="1">
      <c r="B31" s="297" t="s">
        <v>114</v>
      </c>
      <c r="C31" s="298"/>
      <c r="D31" s="298"/>
      <c r="E31" s="299"/>
      <c r="F31" s="297"/>
      <c r="G31" s="298"/>
      <c r="H31" s="299"/>
      <c r="I31" s="5"/>
    </row>
    <row r="32" spans="2:9">
      <c r="B32" s="8"/>
      <c r="C32" s="8"/>
      <c r="D32" s="8"/>
      <c r="E32" s="8"/>
      <c r="F32" s="8"/>
      <c r="G32" s="8"/>
      <c r="H32" s="8"/>
    </row>
    <row r="33" spans="2:9" ht="22" customHeight="1">
      <c r="B33" s="308" t="s">
        <v>20</v>
      </c>
      <c r="C33" s="308"/>
      <c r="D33" s="308"/>
      <c r="E33" s="308"/>
      <c r="F33" s="8"/>
      <c r="G33" s="8"/>
      <c r="H33" s="8"/>
    </row>
    <row r="34" spans="2:9" s="47" customFormat="1" ht="16" customHeight="1">
      <c r="B34" s="291" t="s">
        <v>39</v>
      </c>
      <c r="C34" s="292"/>
      <c r="D34" s="292"/>
      <c r="E34" s="293"/>
      <c r="F34" s="291" t="s">
        <v>22</v>
      </c>
      <c r="G34" s="292"/>
      <c r="H34" s="293"/>
      <c r="I34" s="43" t="s">
        <v>36</v>
      </c>
    </row>
    <row r="35" spans="2:9" ht="75" customHeight="1">
      <c r="B35" s="297" t="s">
        <v>164</v>
      </c>
      <c r="C35" s="298"/>
      <c r="D35" s="298"/>
      <c r="E35" s="299"/>
      <c r="F35" s="305"/>
      <c r="G35" s="306"/>
      <c r="H35" s="307"/>
      <c r="I35" s="5"/>
    </row>
    <row r="36" spans="2:9" ht="75" customHeight="1">
      <c r="B36" s="297" t="s">
        <v>102</v>
      </c>
      <c r="C36" s="298"/>
      <c r="D36" s="298"/>
      <c r="E36" s="299"/>
      <c r="F36" s="297"/>
      <c r="G36" s="298"/>
      <c r="H36" s="299"/>
      <c r="I36" s="5"/>
    </row>
    <row r="37" spans="2:9" ht="35" customHeight="1">
      <c r="B37" s="297" t="s">
        <v>103</v>
      </c>
      <c r="C37" s="298"/>
      <c r="D37" s="298"/>
      <c r="E37" s="299"/>
      <c r="F37" s="297"/>
      <c r="G37" s="298"/>
      <c r="H37" s="299"/>
      <c r="I37" s="5"/>
    </row>
    <row r="38" spans="2:9" ht="35" customHeight="1">
      <c r="B38" s="297" t="s">
        <v>104</v>
      </c>
      <c r="C38" s="298"/>
      <c r="D38" s="298"/>
      <c r="E38" s="299"/>
      <c r="F38" s="297"/>
      <c r="G38" s="298"/>
      <c r="H38" s="299"/>
      <c r="I38" s="5"/>
    </row>
  </sheetData>
  <mergeCells count="45">
    <mergeCell ref="F38:H38"/>
    <mergeCell ref="B4:C4"/>
    <mergeCell ref="E4:F4"/>
    <mergeCell ref="H4:I4"/>
    <mergeCell ref="F30:H30"/>
    <mergeCell ref="F31:H31"/>
    <mergeCell ref="F34:H34"/>
    <mergeCell ref="F36:H36"/>
    <mergeCell ref="F35:H35"/>
    <mergeCell ref="F37:H37"/>
    <mergeCell ref="F24:H24"/>
    <mergeCell ref="F25:H25"/>
    <mergeCell ref="F26:H26"/>
    <mergeCell ref="F27:H27"/>
    <mergeCell ref="F28:H28"/>
    <mergeCell ref="F29:H29"/>
    <mergeCell ref="B38:E38"/>
    <mergeCell ref="F15:H15"/>
    <mergeCell ref="F16:H16"/>
    <mergeCell ref="F17:H17"/>
    <mergeCell ref="F18:H18"/>
    <mergeCell ref="F21:H21"/>
    <mergeCell ref="F22:H22"/>
    <mergeCell ref="F23:H23"/>
    <mergeCell ref="B31:E31"/>
    <mergeCell ref="B33:E33"/>
    <mergeCell ref="B34:E34"/>
    <mergeCell ref="B35:E35"/>
    <mergeCell ref="B36:E36"/>
    <mergeCell ref="B37:E37"/>
    <mergeCell ref="B30:E30"/>
    <mergeCell ref="B21:E21"/>
    <mergeCell ref="B27:E27"/>
    <mergeCell ref="B28:E28"/>
    <mergeCell ref="B29:E29"/>
    <mergeCell ref="B15:E15"/>
    <mergeCell ref="B16:E16"/>
    <mergeCell ref="B17:E17"/>
    <mergeCell ref="B18:E18"/>
    <mergeCell ref="B20:E20"/>
    <mergeCell ref="B22:E22"/>
    <mergeCell ref="B23:E23"/>
    <mergeCell ref="B24:E24"/>
    <mergeCell ref="B25:E25"/>
    <mergeCell ref="B26:E26"/>
  </mergeCells>
  <dataValidations count="2">
    <dataValidation type="list" allowBlank="1" showInputMessage="1" showErrorMessage="1" sqref="C7:C8 F7:F8 I7:I8 I16:I18 I22:I31 I35:I38" xr:uid="{DCBF2450-ED8A-254E-AEF5-5697CFA62421}">
      <formula1>"YES, NO, N/A"</formula1>
    </dataValidation>
    <dataValidation type="list" allowBlank="1" showInputMessage="1" showErrorMessage="1" sqref="F10 C10 I10" xr:uid="{D152B1C6-2957-594F-8B68-292F24436E00}">
      <formula1>"-, √, NO, N/A"</formula1>
    </dataValidation>
  </dataValidations>
  <hyperlinks>
    <hyperlink ref="B25" r:id="rId1" display="https://www.gov.uk/government/collections/sustainable-procurement-the-government-buying-standards-gbs" xr:uid="{609E13F9-7249-6C47-BE27-86B57CBBF27B}"/>
  </hyperlink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B766C-13CD-43E9-BB50-32DBB36352F8}">
  <dimension ref="A1:BG1113"/>
  <sheetViews>
    <sheetView topLeftCell="E1" workbookViewId="0">
      <selection activeCell="BH2" sqref="BH2"/>
    </sheetView>
  </sheetViews>
  <sheetFormatPr baseColWidth="10" defaultColWidth="8" defaultRowHeight="16"/>
  <cols>
    <col min="1" max="3" width="9.1640625" style="127" customWidth="1"/>
    <col min="4" max="4" width="16.6640625" style="127" bestFit="1" customWidth="1"/>
    <col min="5" max="5" width="14.1640625" style="127" customWidth="1"/>
    <col min="6" max="9" width="9.1640625" style="127" customWidth="1"/>
    <col min="10" max="10" width="14.1640625" style="127" customWidth="1"/>
    <col min="11" max="13" width="8" style="127"/>
    <col min="14" max="14" width="15" style="127" customWidth="1"/>
    <col min="15" max="19" width="8" style="127"/>
    <col min="20" max="20" width="9.83203125" style="127" customWidth="1"/>
    <col min="21" max="21" width="8.83203125" style="127" customWidth="1"/>
    <col min="22" max="22" width="15.6640625" style="127" customWidth="1"/>
    <col min="23" max="25" width="8" style="127"/>
    <col min="26" max="26" width="9.1640625" style="127" customWidth="1"/>
    <col min="27" max="27" width="9.83203125" style="127" customWidth="1"/>
    <col min="28" max="28" width="15.6640625" style="127" customWidth="1"/>
    <col min="29" max="29" width="30.6640625" style="127" customWidth="1"/>
    <col min="30" max="36" width="8" style="127"/>
    <col min="37" max="37" width="9.83203125" style="127" customWidth="1"/>
    <col min="38" max="38" width="13.33203125" style="127" customWidth="1"/>
    <col min="39" max="50" width="8" style="127"/>
    <col min="51" max="51" width="9.83203125" style="127" customWidth="1"/>
    <col min="52" max="16384" width="8" style="127"/>
  </cols>
  <sheetData>
    <row r="1" spans="1:59">
      <c r="A1" s="127" t="s">
        <v>323</v>
      </c>
      <c r="B1" s="127" t="s">
        <v>482</v>
      </c>
      <c r="D1" s="178" t="s">
        <v>483</v>
      </c>
      <c r="E1" s="178" t="s">
        <v>327</v>
      </c>
      <c r="F1" s="178" t="s">
        <v>328</v>
      </c>
      <c r="G1" s="178" t="s">
        <v>325</v>
      </c>
      <c r="H1" s="178"/>
      <c r="I1" s="178" t="s">
        <v>483</v>
      </c>
      <c r="J1" s="178" t="s">
        <v>327</v>
      </c>
      <c r="K1" s="178" t="s">
        <v>328</v>
      </c>
      <c r="L1" s="178"/>
      <c r="M1" s="127" t="s">
        <v>326</v>
      </c>
      <c r="N1" s="127" t="s">
        <v>327</v>
      </c>
      <c r="O1" s="127" t="s">
        <v>328</v>
      </c>
      <c r="Q1" s="182" t="s">
        <v>329</v>
      </c>
      <c r="T1" s="127" t="s">
        <v>336</v>
      </c>
      <c r="U1" s="127" t="s">
        <v>484</v>
      </c>
      <c r="V1" s="127" t="s">
        <v>337</v>
      </c>
      <c r="W1" s="127" t="s">
        <v>485</v>
      </c>
      <c r="Z1" s="127" t="s">
        <v>323</v>
      </c>
      <c r="AA1" s="127" t="s">
        <v>336</v>
      </c>
      <c r="AB1" s="127" t="s">
        <v>337</v>
      </c>
      <c r="AC1" s="127" t="s">
        <v>338</v>
      </c>
      <c r="AD1" s="127" t="s">
        <v>324</v>
      </c>
      <c r="AE1" s="127" t="s">
        <v>339</v>
      </c>
      <c r="AF1" s="127" t="s">
        <v>340</v>
      </c>
      <c r="AG1" s="127" t="s">
        <v>325</v>
      </c>
      <c r="AH1" s="127" t="s">
        <v>200</v>
      </c>
      <c r="AK1" s="127" t="s">
        <v>336</v>
      </c>
      <c r="AL1" s="127" t="s">
        <v>341</v>
      </c>
      <c r="AM1" s="127" t="s">
        <v>324</v>
      </c>
      <c r="AN1" s="127" t="s">
        <v>342</v>
      </c>
      <c r="AO1" s="127" t="s">
        <v>343</v>
      </c>
      <c r="AP1" s="127" t="s">
        <v>325</v>
      </c>
      <c r="AR1" s="183" t="s">
        <v>336</v>
      </c>
      <c r="AS1" s="183" t="s">
        <v>341</v>
      </c>
      <c r="AT1" s="183" t="s">
        <v>324</v>
      </c>
      <c r="AU1" s="183" t="s">
        <v>342</v>
      </c>
      <c r="AV1" s="183" t="s">
        <v>343</v>
      </c>
      <c r="AW1" s="183" t="s">
        <v>325</v>
      </c>
      <c r="AY1" s="127" t="s">
        <v>336</v>
      </c>
      <c r="AZ1" s="127" t="s">
        <v>486</v>
      </c>
      <c r="BA1" s="127" t="s">
        <v>487</v>
      </c>
      <c r="BB1" s="127" t="s">
        <v>340</v>
      </c>
      <c r="BC1" s="127" t="s">
        <v>488</v>
      </c>
      <c r="BE1" s="227" t="s">
        <v>326</v>
      </c>
      <c r="BF1" s="228" t="s">
        <v>327</v>
      </c>
      <c r="BG1" s="229" t="s">
        <v>328</v>
      </c>
    </row>
    <row r="2" spans="1:59">
      <c r="A2" s="127" t="s">
        <v>438</v>
      </c>
      <c r="B2" s="127" t="s">
        <v>263</v>
      </c>
      <c r="D2" s="178" t="s">
        <v>489</v>
      </c>
      <c r="E2" s="178">
        <v>0.85599999999999998</v>
      </c>
      <c r="F2" s="178" t="s">
        <v>490</v>
      </c>
      <c r="G2" s="178" t="s">
        <v>491</v>
      </c>
      <c r="H2" s="178"/>
      <c r="I2" s="178" t="s">
        <v>492</v>
      </c>
      <c r="J2" s="178">
        <v>22.31</v>
      </c>
      <c r="K2" s="178" t="s">
        <v>490</v>
      </c>
      <c r="L2" s="178"/>
      <c r="M2" s="127" t="s">
        <v>557</v>
      </c>
      <c r="N2" s="127" t="s">
        <v>263</v>
      </c>
      <c r="O2" s="127" t="s">
        <v>263</v>
      </c>
      <c r="Q2" s="127" t="s">
        <v>443</v>
      </c>
      <c r="T2" s="127" t="s">
        <v>439</v>
      </c>
      <c r="U2" s="127" t="s">
        <v>439</v>
      </c>
      <c r="V2" s="127" t="s">
        <v>439</v>
      </c>
      <c r="W2" s="127" t="s">
        <v>439</v>
      </c>
      <c r="Z2" s="127" t="s">
        <v>344</v>
      </c>
      <c r="AA2" s="127" t="s">
        <v>330</v>
      </c>
      <c r="AB2" s="127" t="s">
        <v>387</v>
      </c>
      <c r="AC2" s="127" t="str">
        <f>Z2&amp;AB2</f>
        <v>AlbaniaTrain - Average passenger train</v>
      </c>
      <c r="AD2" s="127">
        <v>2021</v>
      </c>
      <c r="AE2" s="127">
        <v>4.41E-2</v>
      </c>
      <c r="AF2" s="127" t="s">
        <v>350</v>
      </c>
      <c r="AG2" s="127" t="s">
        <v>351</v>
      </c>
      <c r="AH2" s="127" t="s">
        <v>352</v>
      </c>
      <c r="AK2" s="127" t="s">
        <v>439</v>
      </c>
      <c r="AL2" s="127" t="s">
        <v>439</v>
      </c>
      <c r="AM2" s="127" t="s">
        <v>439</v>
      </c>
      <c r="AN2" s="127" t="s">
        <v>263</v>
      </c>
      <c r="AO2" s="127" t="s">
        <v>439</v>
      </c>
      <c r="AP2" s="127" t="s">
        <v>439</v>
      </c>
      <c r="AR2" s="127" t="s">
        <v>439</v>
      </c>
      <c r="AS2" s="127" t="s">
        <v>439</v>
      </c>
      <c r="AT2" s="127" t="s">
        <v>439</v>
      </c>
      <c r="AU2" s="127" t="s">
        <v>263</v>
      </c>
      <c r="AV2" s="127" t="s">
        <v>439</v>
      </c>
      <c r="AW2" s="127" t="s">
        <v>439</v>
      </c>
      <c r="AY2" s="127" t="s">
        <v>493</v>
      </c>
      <c r="AZ2" s="127">
        <v>22.31</v>
      </c>
      <c r="BA2" s="127">
        <v>2023</v>
      </c>
      <c r="BB2" s="127" t="s">
        <v>490</v>
      </c>
      <c r="BC2" s="127" t="s">
        <v>354</v>
      </c>
      <c r="BE2" s="224" t="s">
        <v>173</v>
      </c>
      <c r="BF2" s="225">
        <v>0.18292892617449699</v>
      </c>
      <c r="BG2" s="226" t="s">
        <v>566</v>
      </c>
    </row>
    <row r="3" spans="1:59">
      <c r="A3" s="178" t="s">
        <v>344</v>
      </c>
      <c r="B3" s="127">
        <v>0.251</v>
      </c>
      <c r="D3" s="178" t="s">
        <v>494</v>
      </c>
      <c r="E3" s="178">
        <v>0.63</v>
      </c>
      <c r="F3" s="178" t="s">
        <v>490</v>
      </c>
      <c r="G3" s="184" t="s">
        <v>495</v>
      </c>
      <c r="H3" s="184"/>
      <c r="I3" s="178" t="s">
        <v>496</v>
      </c>
      <c r="J3" s="178">
        <v>0.152</v>
      </c>
      <c r="K3" s="178" t="s">
        <v>490</v>
      </c>
      <c r="L3" s="178"/>
      <c r="M3" s="127" t="s">
        <v>345</v>
      </c>
      <c r="N3" s="127">
        <v>2.51206388456376</v>
      </c>
      <c r="O3" s="127" t="s">
        <v>346</v>
      </c>
      <c r="Q3" s="127" t="s">
        <v>445</v>
      </c>
      <c r="T3" s="127" t="s">
        <v>443</v>
      </c>
      <c r="U3" s="127" t="s">
        <v>497</v>
      </c>
      <c r="V3" s="127" t="s">
        <v>498</v>
      </c>
      <c r="W3" s="127" t="s">
        <v>443</v>
      </c>
      <c r="Z3" s="127" t="s">
        <v>356</v>
      </c>
      <c r="AA3" s="127" t="s">
        <v>330</v>
      </c>
      <c r="AB3" s="127" t="s">
        <v>387</v>
      </c>
      <c r="AC3" s="127" t="str">
        <f t="shared" ref="AC3:AC66" si="0">Z3&amp;AB3</f>
        <v>AndorraTrain - Average passenger train</v>
      </c>
      <c r="AD3" s="127">
        <v>2021</v>
      </c>
      <c r="AE3" s="127">
        <v>4.41E-2</v>
      </c>
      <c r="AF3" s="127" t="s">
        <v>350</v>
      </c>
      <c r="AG3" s="127" t="s">
        <v>351</v>
      </c>
      <c r="AH3" s="127" t="s">
        <v>352</v>
      </c>
      <c r="AK3" s="127" t="s">
        <v>332</v>
      </c>
      <c r="AL3" s="127" t="s">
        <v>348</v>
      </c>
      <c r="AM3" s="127">
        <v>2023</v>
      </c>
      <c r="AN3" s="127">
        <v>7.1660974093959732E-4</v>
      </c>
      <c r="AO3" s="127" t="s">
        <v>353</v>
      </c>
      <c r="AP3" s="127" t="s">
        <v>354</v>
      </c>
      <c r="AR3" s="185" t="s">
        <v>332</v>
      </c>
      <c r="AS3" s="185" t="s">
        <v>348</v>
      </c>
      <c r="AT3" s="185">
        <v>2023</v>
      </c>
      <c r="AU3" s="178">
        <v>0.28694965637583891</v>
      </c>
      <c r="AV3" s="185" t="s">
        <v>355</v>
      </c>
      <c r="AW3" s="185" t="s">
        <v>354</v>
      </c>
    </row>
    <row r="4" spans="1:59">
      <c r="A4" s="178" t="s">
        <v>356</v>
      </c>
      <c r="B4" s="127">
        <v>7.0000000000000007E-2</v>
      </c>
      <c r="D4" s="178" t="s">
        <v>499</v>
      </c>
      <c r="E4" s="178">
        <v>0.24399999999999999</v>
      </c>
      <c r="F4" s="178" t="s">
        <v>490</v>
      </c>
      <c r="G4" s="184" t="s">
        <v>500</v>
      </c>
      <c r="H4" s="184"/>
      <c r="I4" s="184"/>
      <c r="J4" s="184"/>
      <c r="M4" s="127" t="s">
        <v>357</v>
      </c>
      <c r="N4" s="127">
        <v>2.0974731275167802</v>
      </c>
      <c r="O4" s="127" t="s">
        <v>346</v>
      </c>
      <c r="Q4" s="127" t="s">
        <v>331</v>
      </c>
      <c r="T4" s="127" t="s">
        <v>443</v>
      </c>
      <c r="U4" s="127" t="s">
        <v>501</v>
      </c>
      <c r="V4" s="127" t="s">
        <v>502</v>
      </c>
      <c r="W4" s="127" t="s">
        <v>443</v>
      </c>
      <c r="Z4" s="127" t="s">
        <v>360</v>
      </c>
      <c r="AA4" s="127" t="s">
        <v>330</v>
      </c>
      <c r="AB4" s="127" t="s">
        <v>387</v>
      </c>
      <c r="AC4" s="127" t="str">
        <f t="shared" si="0"/>
        <v>AustriaTrain - Average passenger train</v>
      </c>
      <c r="AD4" s="127">
        <v>2021</v>
      </c>
      <c r="AE4" s="127">
        <v>2.35E-2</v>
      </c>
      <c r="AF4" s="127" t="s">
        <v>350</v>
      </c>
      <c r="AG4" s="127" t="s">
        <v>351</v>
      </c>
      <c r="AK4" s="127" t="s">
        <v>332</v>
      </c>
      <c r="AL4" s="127" t="s">
        <v>359</v>
      </c>
      <c r="AM4" s="127">
        <v>2023</v>
      </c>
      <c r="AN4" s="127">
        <v>7.1021626711409392E-4</v>
      </c>
      <c r="AO4" s="127" t="s">
        <v>353</v>
      </c>
      <c r="AP4" s="127" t="s">
        <v>354</v>
      </c>
      <c r="AR4" s="185" t="s">
        <v>332</v>
      </c>
      <c r="AS4" s="185" t="s">
        <v>359</v>
      </c>
      <c r="AT4" s="185">
        <v>2023</v>
      </c>
      <c r="AU4" s="178">
        <v>0.28788402684563758</v>
      </c>
      <c r="AV4" s="185" t="s">
        <v>355</v>
      </c>
      <c r="AW4" s="185" t="s">
        <v>354</v>
      </c>
    </row>
    <row r="5" spans="1:59">
      <c r="A5" s="178" t="s">
        <v>360</v>
      </c>
      <c r="B5" s="127">
        <v>0.14722619284487265</v>
      </c>
      <c r="D5" s="178" t="s">
        <v>503</v>
      </c>
      <c r="E5" s="178">
        <v>0.61</v>
      </c>
      <c r="F5" s="178" t="s">
        <v>490</v>
      </c>
      <c r="G5" s="184" t="s">
        <v>504</v>
      </c>
      <c r="H5" s="184"/>
      <c r="I5" s="184"/>
      <c r="J5" s="184"/>
      <c r="M5" s="127" t="s">
        <v>361</v>
      </c>
      <c r="N5" s="127">
        <v>1.5571277838926201</v>
      </c>
      <c r="O5" s="127" t="s">
        <v>346</v>
      </c>
      <c r="Q5" s="127" t="s">
        <v>447</v>
      </c>
      <c r="T5" s="127" t="s">
        <v>445</v>
      </c>
      <c r="U5" s="127" t="s">
        <v>349</v>
      </c>
      <c r="V5" s="127" t="s">
        <v>505</v>
      </c>
      <c r="W5" s="127" t="s">
        <v>445</v>
      </c>
      <c r="Z5" s="127" t="s">
        <v>364</v>
      </c>
      <c r="AA5" s="127" t="s">
        <v>330</v>
      </c>
      <c r="AB5" s="127" t="s">
        <v>387</v>
      </c>
      <c r="AC5" s="127" t="str">
        <f t="shared" si="0"/>
        <v>BelarusTrain - Average passenger train</v>
      </c>
      <c r="AD5" s="127">
        <v>2021</v>
      </c>
      <c r="AE5" s="127">
        <v>4.41E-2</v>
      </c>
      <c r="AF5" s="127" t="s">
        <v>350</v>
      </c>
      <c r="AG5" s="127" t="s">
        <v>351</v>
      </c>
      <c r="AH5" s="127" t="s">
        <v>352</v>
      </c>
      <c r="AK5" s="127" t="s">
        <v>332</v>
      </c>
      <c r="AL5" s="127" t="s">
        <v>363</v>
      </c>
      <c r="AM5" s="127">
        <v>2023</v>
      </c>
      <c r="AN5" s="127">
        <v>9.1962115973154355E-4</v>
      </c>
      <c r="AO5" s="127" t="s">
        <v>353</v>
      </c>
      <c r="AP5" s="127" t="s">
        <v>354</v>
      </c>
      <c r="AR5" s="185" t="s">
        <v>332</v>
      </c>
      <c r="AS5" s="185" t="s">
        <v>363</v>
      </c>
      <c r="AT5" s="185">
        <v>2023</v>
      </c>
      <c r="AU5" s="178">
        <v>0.25726453825503359</v>
      </c>
      <c r="AV5" s="185" t="s">
        <v>355</v>
      </c>
      <c r="AW5" s="185" t="s">
        <v>354</v>
      </c>
    </row>
    <row r="6" spans="1:59">
      <c r="A6" s="178" t="s">
        <v>364</v>
      </c>
      <c r="B6" s="127">
        <v>0.35707781295769858</v>
      </c>
      <c r="D6" s="178" t="s">
        <v>506</v>
      </c>
      <c r="E6" s="178">
        <v>0.24099999999999999</v>
      </c>
      <c r="F6" s="178" t="s">
        <v>490</v>
      </c>
      <c r="G6" s="178" t="s">
        <v>507</v>
      </c>
      <c r="H6" s="178"/>
      <c r="I6" s="178"/>
      <c r="J6" s="178"/>
      <c r="M6" s="127" t="s">
        <v>365</v>
      </c>
      <c r="N6" s="127">
        <v>2.7554089785234899</v>
      </c>
      <c r="O6" s="127" t="s">
        <v>346</v>
      </c>
      <c r="Q6" s="127" t="s">
        <v>333</v>
      </c>
      <c r="T6" s="127" t="s">
        <v>331</v>
      </c>
      <c r="U6" s="127" t="s">
        <v>508</v>
      </c>
      <c r="V6" s="127" t="s">
        <v>509</v>
      </c>
      <c r="W6" s="127" t="s">
        <v>331</v>
      </c>
      <c r="Z6" s="127" t="s">
        <v>367</v>
      </c>
      <c r="AA6" s="127" t="s">
        <v>330</v>
      </c>
      <c r="AB6" s="127" t="s">
        <v>387</v>
      </c>
      <c r="AC6" s="127" t="str">
        <f t="shared" si="0"/>
        <v>BelgiumTrain - Average passenger train</v>
      </c>
      <c r="AD6" s="127">
        <v>2021</v>
      </c>
      <c r="AE6" s="127">
        <v>1.7000000000000001E-2</v>
      </c>
      <c r="AF6" s="127" t="s">
        <v>350</v>
      </c>
      <c r="AG6" s="184" t="s">
        <v>369</v>
      </c>
      <c r="AK6" s="127" t="s">
        <v>332</v>
      </c>
      <c r="AL6" s="127" t="s">
        <v>366</v>
      </c>
      <c r="AM6" s="127">
        <v>2023</v>
      </c>
      <c r="AN6" s="127">
        <v>3.2185543355704694E-4</v>
      </c>
      <c r="AO6" s="127" t="s">
        <v>353</v>
      </c>
      <c r="AP6" s="127" t="s">
        <v>354</v>
      </c>
      <c r="AR6" s="185" t="s">
        <v>332</v>
      </c>
      <c r="AS6" s="185" t="s">
        <v>366</v>
      </c>
      <c r="AT6" s="185">
        <v>2023</v>
      </c>
      <c r="AU6" s="178">
        <v>8.9785241610738253E-2</v>
      </c>
      <c r="AV6" s="185" t="s">
        <v>355</v>
      </c>
      <c r="AW6" s="185" t="s">
        <v>354</v>
      </c>
    </row>
    <row r="7" spans="1:59">
      <c r="A7" s="178" t="s">
        <v>367</v>
      </c>
      <c r="B7" s="127">
        <v>0.13881779999999999</v>
      </c>
      <c r="D7" s="178" t="s">
        <v>510</v>
      </c>
      <c r="E7" s="178">
        <v>0.26300000000000001</v>
      </c>
      <c r="F7" s="178" t="s">
        <v>490</v>
      </c>
      <c r="G7" s="178" t="s">
        <v>491</v>
      </c>
      <c r="H7" s="178"/>
      <c r="I7" s="178"/>
      <c r="J7" s="178"/>
      <c r="M7" s="127" t="s">
        <v>368</v>
      </c>
      <c r="N7" s="127">
        <v>3.1749249825503401</v>
      </c>
      <c r="O7" s="127" t="s">
        <v>346</v>
      </c>
      <c r="Q7" s="127" t="s">
        <v>335</v>
      </c>
      <c r="T7" s="127" t="s">
        <v>331</v>
      </c>
      <c r="U7" s="127" t="s">
        <v>474</v>
      </c>
      <c r="V7" s="127" t="s">
        <v>511</v>
      </c>
      <c r="W7" s="127" t="s">
        <v>331</v>
      </c>
      <c r="Z7" s="127" t="s">
        <v>371</v>
      </c>
      <c r="AA7" s="127" t="s">
        <v>330</v>
      </c>
      <c r="AB7" s="127" t="s">
        <v>387</v>
      </c>
      <c r="AC7" s="127" t="str">
        <f t="shared" si="0"/>
        <v>Bosnia and HerzegovinaTrain - Average passenger train</v>
      </c>
      <c r="AD7" s="127">
        <v>2021</v>
      </c>
      <c r="AE7" s="127">
        <v>4.41E-2</v>
      </c>
      <c r="AF7" s="127" t="s">
        <v>350</v>
      </c>
      <c r="AG7" s="127" t="s">
        <v>351</v>
      </c>
      <c r="AH7" s="127" t="s">
        <v>352</v>
      </c>
      <c r="AK7" s="127" t="s">
        <v>370</v>
      </c>
      <c r="AL7" s="127" t="s">
        <v>370</v>
      </c>
      <c r="AM7" s="127">
        <v>2023</v>
      </c>
      <c r="AN7" s="127">
        <v>1.2041746711409396E-4</v>
      </c>
      <c r="AO7" s="127" t="s">
        <v>353</v>
      </c>
      <c r="AP7" s="127" t="s">
        <v>354</v>
      </c>
      <c r="AR7" s="185" t="s">
        <v>370</v>
      </c>
      <c r="AS7" s="185" t="s">
        <v>370</v>
      </c>
      <c r="AT7" s="185">
        <v>2023</v>
      </c>
      <c r="AU7" s="178">
        <v>1.0833984778523489</v>
      </c>
      <c r="AV7" s="185" t="s">
        <v>355</v>
      </c>
      <c r="AW7" s="185" t="s">
        <v>354</v>
      </c>
    </row>
    <row r="8" spans="1:59">
      <c r="A8" s="178" t="s">
        <v>371</v>
      </c>
      <c r="B8" s="127">
        <v>0.55347436999999999</v>
      </c>
      <c r="D8" s="178" t="s">
        <v>512</v>
      </c>
      <c r="E8" s="178">
        <v>0.28399999999999997</v>
      </c>
      <c r="F8" s="178" t="s">
        <v>490</v>
      </c>
      <c r="G8" s="178" t="s">
        <v>507</v>
      </c>
      <c r="H8" s="178"/>
      <c r="I8" s="178"/>
      <c r="J8" s="178"/>
      <c r="M8" s="127" t="s">
        <v>372</v>
      </c>
      <c r="N8" s="127">
        <v>4.0581139999999995E-2</v>
      </c>
      <c r="O8" s="127" t="s">
        <v>373</v>
      </c>
      <c r="Q8" s="127" t="s">
        <v>449</v>
      </c>
      <c r="T8" s="127" t="s">
        <v>331</v>
      </c>
      <c r="U8" s="127" t="s">
        <v>473</v>
      </c>
      <c r="V8" s="127" t="s">
        <v>513</v>
      </c>
      <c r="W8" s="127" t="s">
        <v>331</v>
      </c>
      <c r="Z8" s="127" t="s">
        <v>376</v>
      </c>
      <c r="AA8" s="127" t="s">
        <v>330</v>
      </c>
      <c r="AB8" s="127" t="s">
        <v>387</v>
      </c>
      <c r="AC8" s="127" t="str">
        <f t="shared" si="0"/>
        <v>BulgariaTrain - Average passenger train</v>
      </c>
      <c r="AD8" s="127">
        <v>2021</v>
      </c>
      <c r="AE8" s="127">
        <v>4.41E-2</v>
      </c>
      <c r="AF8" s="127" t="s">
        <v>350</v>
      </c>
      <c r="AG8" s="127" t="s">
        <v>351</v>
      </c>
      <c r="AH8" s="127" t="s">
        <v>352</v>
      </c>
      <c r="AK8" s="127" t="s">
        <v>333</v>
      </c>
      <c r="AL8" s="127" t="s">
        <v>374</v>
      </c>
      <c r="AM8" s="127">
        <v>2023</v>
      </c>
      <c r="AN8" s="127">
        <v>1.2341916040268456E-3</v>
      </c>
      <c r="AO8" s="127" t="s">
        <v>353</v>
      </c>
      <c r="AP8" s="127" t="s">
        <v>354</v>
      </c>
      <c r="AR8" s="185" t="s">
        <v>333</v>
      </c>
      <c r="AS8" s="185" t="s">
        <v>374</v>
      </c>
      <c r="AT8" s="185">
        <v>2023</v>
      </c>
      <c r="AU8" s="178" t="s">
        <v>375</v>
      </c>
      <c r="AV8" s="185" t="s">
        <v>355</v>
      </c>
      <c r="AW8" s="185" t="s">
        <v>354</v>
      </c>
    </row>
    <row r="9" spans="1:59">
      <c r="A9" s="178" t="s">
        <v>376</v>
      </c>
      <c r="B9" s="127">
        <v>0.55371212842365714</v>
      </c>
      <c r="D9" s="178" t="s">
        <v>514</v>
      </c>
      <c r="E9" s="178">
        <v>0.30599999999999999</v>
      </c>
      <c r="F9" s="178" t="s">
        <v>490</v>
      </c>
      <c r="G9" s="178" t="s">
        <v>491</v>
      </c>
      <c r="H9" s="178"/>
      <c r="I9" s="178"/>
      <c r="J9" s="178"/>
      <c r="Q9" s="127" t="s">
        <v>334</v>
      </c>
      <c r="T9" s="127" t="s">
        <v>331</v>
      </c>
      <c r="U9" s="127" t="s">
        <v>515</v>
      </c>
      <c r="V9" s="127" t="s">
        <v>516</v>
      </c>
      <c r="W9" s="127" t="s">
        <v>331</v>
      </c>
      <c r="Z9" s="127" t="s">
        <v>379</v>
      </c>
      <c r="AA9" s="127" t="s">
        <v>330</v>
      </c>
      <c r="AB9" s="127" t="s">
        <v>387</v>
      </c>
      <c r="AC9" s="127" t="str">
        <f t="shared" si="0"/>
        <v>CroatiaTrain - Average passenger train</v>
      </c>
      <c r="AD9" s="127">
        <v>2021</v>
      </c>
      <c r="AE9" s="127">
        <v>4.41E-2</v>
      </c>
      <c r="AF9" s="127" t="s">
        <v>350</v>
      </c>
      <c r="AG9" s="127" t="s">
        <v>351</v>
      </c>
      <c r="AH9" s="127" t="s">
        <v>352</v>
      </c>
      <c r="AK9" s="127" t="s">
        <v>377</v>
      </c>
      <c r="AL9" s="127" t="s">
        <v>378</v>
      </c>
      <c r="AM9" s="127">
        <v>2023</v>
      </c>
      <c r="AN9" s="127">
        <v>1.6209014204996385E-5</v>
      </c>
      <c r="AO9" s="127" t="s">
        <v>353</v>
      </c>
      <c r="AP9" s="127" t="s">
        <v>354</v>
      </c>
      <c r="AR9" s="186" t="s">
        <v>377</v>
      </c>
      <c r="AS9" s="186" t="s">
        <v>378</v>
      </c>
      <c r="AT9" s="186">
        <v>2023</v>
      </c>
      <c r="AU9" s="178" t="s">
        <v>375</v>
      </c>
      <c r="AV9" s="187" t="s">
        <v>355</v>
      </c>
      <c r="AW9" s="186" t="s">
        <v>354</v>
      </c>
    </row>
    <row r="10" spans="1:59">
      <c r="A10" s="178" t="s">
        <v>379</v>
      </c>
      <c r="B10" s="127">
        <v>0.25469492542699063</v>
      </c>
      <c r="D10" s="178" t="s">
        <v>517</v>
      </c>
      <c r="E10" s="178">
        <v>2.46</v>
      </c>
      <c r="F10" s="178" t="s">
        <v>490</v>
      </c>
      <c r="G10" s="178" t="s">
        <v>491</v>
      </c>
      <c r="H10" s="178"/>
      <c r="I10" s="178"/>
      <c r="J10" s="178"/>
      <c r="Q10" s="127" t="s">
        <v>330</v>
      </c>
      <c r="T10" s="127" t="s">
        <v>331</v>
      </c>
      <c r="U10" s="127" t="s">
        <v>501</v>
      </c>
      <c r="V10" s="127" t="s">
        <v>518</v>
      </c>
      <c r="W10" s="127" t="s">
        <v>331</v>
      </c>
      <c r="Z10" s="127" t="s">
        <v>380</v>
      </c>
      <c r="AA10" s="127" t="s">
        <v>330</v>
      </c>
      <c r="AB10" s="127" t="s">
        <v>387</v>
      </c>
      <c r="AC10" s="127" t="str">
        <f t="shared" si="0"/>
        <v>CzechiaTrain - Average passenger train</v>
      </c>
      <c r="AD10" s="127">
        <v>2021</v>
      </c>
      <c r="AE10" s="127">
        <v>4.41E-2</v>
      </c>
      <c r="AF10" s="127" t="s">
        <v>350</v>
      </c>
      <c r="AG10" s="127" t="s">
        <v>351</v>
      </c>
      <c r="AH10" s="127" t="s">
        <v>352</v>
      </c>
    </row>
    <row r="11" spans="1:59">
      <c r="A11" s="178" t="s">
        <v>380</v>
      </c>
      <c r="B11" s="127">
        <v>0.76413177179459346</v>
      </c>
      <c r="D11" s="178" t="s">
        <v>519</v>
      </c>
      <c r="E11" s="178">
        <v>6.67</v>
      </c>
      <c r="F11" s="178" t="s">
        <v>490</v>
      </c>
      <c r="G11" s="178" t="s">
        <v>520</v>
      </c>
      <c r="H11" s="178"/>
      <c r="I11" s="178"/>
      <c r="J11" s="178"/>
      <c r="Q11" s="127" t="s">
        <v>332</v>
      </c>
      <c r="T11" s="127" t="s">
        <v>447</v>
      </c>
      <c r="U11" s="127" t="s">
        <v>508</v>
      </c>
      <c r="V11" s="127" t="s">
        <v>447</v>
      </c>
      <c r="W11" s="127" t="s">
        <v>447</v>
      </c>
      <c r="Z11" s="127" t="s">
        <v>381</v>
      </c>
      <c r="AA11" s="127" t="s">
        <v>330</v>
      </c>
      <c r="AB11" s="127" t="s">
        <v>387</v>
      </c>
      <c r="AC11" s="127" t="str">
        <f t="shared" si="0"/>
        <v>DenmarkTrain - Average passenger train</v>
      </c>
      <c r="AD11" s="127">
        <v>2021</v>
      </c>
      <c r="AE11" s="127">
        <v>0.114</v>
      </c>
      <c r="AF11" s="127" t="s">
        <v>350</v>
      </c>
      <c r="AG11" s="127" t="s">
        <v>351</v>
      </c>
    </row>
    <row r="12" spans="1:59">
      <c r="A12" s="178" t="s">
        <v>381</v>
      </c>
      <c r="B12" s="127">
        <v>0.18730849874566136</v>
      </c>
      <c r="D12" s="178" t="s">
        <v>521</v>
      </c>
      <c r="E12" s="178">
        <v>3.1019999999999999</v>
      </c>
      <c r="F12" s="178" t="s">
        <v>490</v>
      </c>
      <c r="G12" s="178" t="s">
        <v>522</v>
      </c>
      <c r="H12" s="178"/>
      <c r="I12" s="178"/>
      <c r="J12" s="178"/>
      <c r="T12" s="127" t="s">
        <v>333</v>
      </c>
      <c r="U12" s="127" t="s">
        <v>523</v>
      </c>
      <c r="V12" s="127" t="s">
        <v>524</v>
      </c>
      <c r="W12" s="127" t="s">
        <v>333</v>
      </c>
      <c r="Z12" s="127" t="s">
        <v>382</v>
      </c>
      <c r="AA12" s="127" t="s">
        <v>330</v>
      </c>
      <c r="AB12" s="127" t="s">
        <v>387</v>
      </c>
      <c r="AC12" s="127" t="str">
        <f t="shared" si="0"/>
        <v>EstoniaTrain - Average passenger train</v>
      </c>
      <c r="AD12" s="127">
        <v>2021</v>
      </c>
      <c r="AE12" s="127">
        <v>4.41E-2</v>
      </c>
      <c r="AF12" s="127" t="s">
        <v>350</v>
      </c>
      <c r="AG12" s="127" t="s">
        <v>351</v>
      </c>
      <c r="AH12" s="127" t="s">
        <v>352</v>
      </c>
    </row>
    <row r="13" spans="1:59">
      <c r="A13" s="178" t="s">
        <v>382</v>
      </c>
      <c r="B13" s="127">
        <v>0.75352859999999999</v>
      </c>
      <c r="D13" s="178" t="s">
        <v>525</v>
      </c>
      <c r="E13" s="178">
        <v>3.7639999999999998</v>
      </c>
      <c r="F13" s="178" t="s">
        <v>490</v>
      </c>
      <c r="G13" s="178" t="s">
        <v>526</v>
      </c>
      <c r="H13" s="178"/>
      <c r="I13" s="178"/>
      <c r="J13" s="178"/>
      <c r="T13" s="127" t="s">
        <v>333</v>
      </c>
      <c r="U13" s="127" t="s">
        <v>527</v>
      </c>
      <c r="V13" s="127" t="s">
        <v>528</v>
      </c>
      <c r="W13" s="127" t="s">
        <v>333</v>
      </c>
      <c r="Z13" s="127" t="s">
        <v>383</v>
      </c>
      <c r="AA13" s="127" t="s">
        <v>330</v>
      </c>
      <c r="AB13" s="127" t="s">
        <v>387</v>
      </c>
      <c r="AC13" s="127" t="str">
        <f t="shared" si="0"/>
        <v>FinlandTrain - Average passenger train</v>
      </c>
      <c r="AD13" s="127">
        <v>2021</v>
      </c>
      <c r="AE13" s="127">
        <v>4.5199999999999997E-2</v>
      </c>
      <c r="AF13" s="127" t="s">
        <v>350</v>
      </c>
      <c r="AG13" s="127" t="s">
        <v>351</v>
      </c>
    </row>
    <row r="14" spans="1:59">
      <c r="A14" s="178" t="s">
        <v>383</v>
      </c>
      <c r="B14" s="127">
        <v>9.5304975256881669E-2</v>
      </c>
      <c r="D14" s="178" t="s">
        <v>529</v>
      </c>
      <c r="E14" s="178">
        <v>3.2639999999999998</v>
      </c>
      <c r="F14" s="178" t="s">
        <v>490</v>
      </c>
      <c r="G14" s="178" t="s">
        <v>530</v>
      </c>
      <c r="H14" s="178"/>
      <c r="I14" s="178"/>
      <c r="J14" s="178"/>
      <c r="T14" s="127" t="s">
        <v>333</v>
      </c>
      <c r="U14" s="127" t="s">
        <v>531</v>
      </c>
      <c r="V14" s="127" t="s">
        <v>532</v>
      </c>
      <c r="W14" s="127" t="s">
        <v>333</v>
      </c>
      <c r="Z14" s="127" t="s">
        <v>384</v>
      </c>
      <c r="AA14" s="127" t="s">
        <v>330</v>
      </c>
      <c r="AB14" s="127" t="s">
        <v>387</v>
      </c>
      <c r="AC14" s="127" t="str">
        <f t="shared" si="0"/>
        <v>FranceTrain - Average passenger train</v>
      </c>
      <c r="AD14" s="127">
        <v>2022</v>
      </c>
      <c r="AE14" s="127">
        <v>1.05025E-2</v>
      </c>
      <c r="AF14" s="127" t="s">
        <v>350</v>
      </c>
      <c r="AG14" s="127" t="s">
        <v>351</v>
      </c>
    </row>
    <row r="15" spans="1:59">
      <c r="A15" s="178" t="s">
        <v>384</v>
      </c>
      <c r="B15" s="127">
        <v>6.2067420718500257E-2</v>
      </c>
      <c r="D15" s="178" t="s">
        <v>533</v>
      </c>
      <c r="E15" s="178">
        <v>3.2639999999999998</v>
      </c>
      <c r="F15" s="178" t="s">
        <v>490</v>
      </c>
      <c r="G15" s="178" t="s">
        <v>530</v>
      </c>
      <c r="H15" s="178"/>
      <c r="I15" s="178"/>
      <c r="J15" s="178"/>
      <c r="T15" s="127" t="s">
        <v>333</v>
      </c>
      <c r="U15" s="127" t="s">
        <v>534</v>
      </c>
      <c r="V15" s="127" t="s">
        <v>535</v>
      </c>
      <c r="W15" s="127" t="s">
        <v>333</v>
      </c>
      <c r="Z15" s="127" t="s">
        <v>384</v>
      </c>
      <c r="AA15" s="127" t="s">
        <v>330</v>
      </c>
      <c r="AB15" s="127" t="s">
        <v>536</v>
      </c>
      <c r="AC15" s="127" t="str">
        <f t="shared" si="0"/>
        <v>FranceTrain - Light rail/Tram</v>
      </c>
      <c r="AD15" s="127">
        <v>2021</v>
      </c>
      <c r="AE15" s="127">
        <v>3.29E-3</v>
      </c>
      <c r="AF15" s="127" t="s">
        <v>350</v>
      </c>
      <c r="AG15" s="127" t="s">
        <v>351</v>
      </c>
    </row>
    <row r="16" spans="1:59">
      <c r="A16" s="178" t="s">
        <v>385</v>
      </c>
      <c r="B16" s="127">
        <v>0.44911693658973784</v>
      </c>
      <c r="D16" s="178" t="s">
        <v>537</v>
      </c>
      <c r="E16" s="178">
        <v>3.2639999999999998</v>
      </c>
      <c r="F16" s="178" t="s">
        <v>490</v>
      </c>
      <c r="G16" s="178" t="s">
        <v>530</v>
      </c>
      <c r="H16" s="178"/>
      <c r="I16" s="178"/>
      <c r="J16" s="178"/>
      <c r="T16" s="127" t="s">
        <v>333</v>
      </c>
      <c r="U16" s="127" t="s">
        <v>538</v>
      </c>
      <c r="V16" s="127" t="s">
        <v>539</v>
      </c>
      <c r="W16" s="127" t="s">
        <v>333</v>
      </c>
      <c r="Z16" s="127" t="s">
        <v>385</v>
      </c>
      <c r="AA16" s="127" t="s">
        <v>330</v>
      </c>
      <c r="AB16" s="127" t="s">
        <v>387</v>
      </c>
      <c r="AC16" s="127" t="str">
        <f t="shared" si="0"/>
        <v>GermanyTrain - Average passenger train</v>
      </c>
      <c r="AD16" s="127">
        <v>2020</v>
      </c>
      <c r="AE16" s="127">
        <v>4.5999999999999999E-2</v>
      </c>
      <c r="AF16" s="127" t="s">
        <v>350</v>
      </c>
      <c r="AG16" s="127" t="s">
        <v>388</v>
      </c>
    </row>
    <row r="17" spans="1:34">
      <c r="A17" s="178" t="s">
        <v>386</v>
      </c>
      <c r="B17" s="127">
        <v>0.3784027169229891</v>
      </c>
      <c r="D17" s="178" t="s">
        <v>540</v>
      </c>
      <c r="E17" s="178">
        <v>4.3899999999999997</v>
      </c>
      <c r="F17" s="178" t="s">
        <v>490</v>
      </c>
      <c r="G17" s="178" t="s">
        <v>541</v>
      </c>
      <c r="H17" s="178"/>
      <c r="I17" s="178"/>
      <c r="J17" s="178"/>
      <c r="T17" s="127" t="s">
        <v>333</v>
      </c>
      <c r="U17" s="127" t="s">
        <v>542</v>
      </c>
      <c r="V17" s="127" t="s">
        <v>543</v>
      </c>
      <c r="W17" s="127" t="s">
        <v>333</v>
      </c>
      <c r="Z17" s="127" t="s">
        <v>386</v>
      </c>
      <c r="AA17" s="127" t="s">
        <v>330</v>
      </c>
      <c r="AB17" s="127" t="s">
        <v>387</v>
      </c>
      <c r="AC17" s="127" t="str">
        <f t="shared" si="0"/>
        <v>GreeceTrain - Average passenger train</v>
      </c>
      <c r="AD17" s="127">
        <v>2021</v>
      </c>
      <c r="AE17" s="127">
        <v>6.6199999999999995E-2</v>
      </c>
      <c r="AF17" s="127" t="s">
        <v>350</v>
      </c>
      <c r="AG17" s="127" t="s">
        <v>351</v>
      </c>
    </row>
    <row r="18" spans="1:34">
      <c r="A18" s="178" t="s">
        <v>389</v>
      </c>
      <c r="B18" s="127">
        <v>0.27037394549640881</v>
      </c>
      <c r="D18" s="178" t="s">
        <v>544</v>
      </c>
      <c r="E18" s="178">
        <v>4.84</v>
      </c>
      <c r="F18" s="178" t="s">
        <v>490</v>
      </c>
      <c r="G18" s="178" t="s">
        <v>541</v>
      </c>
      <c r="H18" s="178"/>
      <c r="I18" s="178"/>
      <c r="J18" s="178"/>
      <c r="T18" s="127" t="s">
        <v>335</v>
      </c>
      <c r="U18" s="127" t="s">
        <v>545</v>
      </c>
      <c r="V18" s="127" t="s">
        <v>546</v>
      </c>
      <c r="W18" s="127" t="s">
        <v>335</v>
      </c>
      <c r="Z18" s="127" t="s">
        <v>389</v>
      </c>
      <c r="AA18" s="127" t="s">
        <v>330</v>
      </c>
      <c r="AB18" s="127" t="s">
        <v>387</v>
      </c>
      <c r="AC18" s="127" t="str">
        <f t="shared" si="0"/>
        <v>HungaryTrain - Average passenger train</v>
      </c>
      <c r="AD18" s="127">
        <v>2021</v>
      </c>
      <c r="AE18" s="127">
        <v>4.41E-2</v>
      </c>
      <c r="AF18" s="127" t="s">
        <v>350</v>
      </c>
      <c r="AG18" s="127" t="s">
        <v>351</v>
      </c>
      <c r="AH18" s="127" t="s">
        <v>352</v>
      </c>
    </row>
    <row r="19" spans="1:34">
      <c r="A19" s="178" t="s">
        <v>390</v>
      </c>
      <c r="B19" s="127">
        <v>1.7379341250280079E-4</v>
      </c>
      <c r="D19" s="127" t="s">
        <v>547</v>
      </c>
      <c r="E19" s="127">
        <v>6.67</v>
      </c>
      <c r="F19" s="178" t="s">
        <v>490</v>
      </c>
      <c r="G19" s="178" t="s">
        <v>491</v>
      </c>
      <c r="T19" s="127" t="s">
        <v>335</v>
      </c>
      <c r="U19" s="127" t="s">
        <v>548</v>
      </c>
      <c r="V19" s="127" t="s">
        <v>549</v>
      </c>
      <c r="W19" s="127" t="s">
        <v>335</v>
      </c>
      <c r="Z19" s="127" t="s">
        <v>390</v>
      </c>
      <c r="AA19" s="127" t="s">
        <v>330</v>
      </c>
      <c r="AB19" s="127" t="s">
        <v>387</v>
      </c>
      <c r="AC19" s="127" t="str">
        <f t="shared" si="0"/>
        <v>IcelandTrain - Average passenger train</v>
      </c>
      <c r="AD19" s="127">
        <v>2021</v>
      </c>
      <c r="AE19" s="127">
        <v>4.41E-2</v>
      </c>
      <c r="AF19" s="127" t="s">
        <v>350</v>
      </c>
      <c r="AG19" s="127" t="s">
        <v>351</v>
      </c>
      <c r="AH19" s="127" t="s">
        <v>352</v>
      </c>
    </row>
    <row r="20" spans="1:34">
      <c r="A20" s="178" t="s">
        <v>391</v>
      </c>
      <c r="B20" s="127">
        <v>0.35215740000000001</v>
      </c>
      <c r="D20" s="127" t="s">
        <v>550</v>
      </c>
      <c r="E20" s="127">
        <v>5.58</v>
      </c>
      <c r="F20" s="178" t="s">
        <v>490</v>
      </c>
      <c r="G20" s="178" t="s">
        <v>491</v>
      </c>
      <c r="T20" s="127" t="s">
        <v>449</v>
      </c>
      <c r="U20" s="127" t="s">
        <v>508</v>
      </c>
      <c r="V20" s="127" t="s">
        <v>449</v>
      </c>
      <c r="W20" s="127" t="s">
        <v>449</v>
      </c>
      <c r="Z20" s="127" t="s">
        <v>391</v>
      </c>
      <c r="AA20" s="127" t="s">
        <v>330</v>
      </c>
      <c r="AB20" s="127" t="s">
        <v>387</v>
      </c>
      <c r="AC20" s="127" t="str">
        <f t="shared" si="0"/>
        <v>IrelandTrain - Average passenger train</v>
      </c>
      <c r="AD20" s="127">
        <v>2022</v>
      </c>
      <c r="AE20" s="127">
        <v>3.8800000000000001E-2</v>
      </c>
      <c r="AF20" s="127" t="s">
        <v>350</v>
      </c>
      <c r="AG20" s="127" t="s">
        <v>351</v>
      </c>
    </row>
    <row r="21" spans="1:34">
      <c r="A21" s="178" t="s">
        <v>392</v>
      </c>
      <c r="B21" s="127">
        <v>0.36424782015087009</v>
      </c>
      <c r="D21" s="127" t="s">
        <v>551</v>
      </c>
      <c r="E21" s="127">
        <v>13.06</v>
      </c>
      <c r="F21" s="178" t="s">
        <v>490</v>
      </c>
      <c r="G21" s="178" t="s">
        <v>491</v>
      </c>
      <c r="T21" s="127" t="s">
        <v>334</v>
      </c>
      <c r="U21" s="127" t="s">
        <v>508</v>
      </c>
      <c r="V21" s="127" t="s">
        <v>334</v>
      </c>
      <c r="W21" s="127" t="s">
        <v>334</v>
      </c>
      <c r="Z21" s="127" t="s">
        <v>392</v>
      </c>
      <c r="AA21" s="127" t="s">
        <v>330</v>
      </c>
      <c r="AB21" s="127" t="s">
        <v>387</v>
      </c>
      <c r="AC21" s="127" t="str">
        <f t="shared" si="0"/>
        <v>ItalyTrain - Average passenger train</v>
      </c>
      <c r="AD21" s="127">
        <v>2021</v>
      </c>
      <c r="AE21" s="127">
        <v>3.1699999999999999E-2</v>
      </c>
      <c r="AF21" s="127" t="s">
        <v>350</v>
      </c>
      <c r="AG21" s="127" t="s">
        <v>351</v>
      </c>
    </row>
    <row r="22" spans="1:34">
      <c r="A22" s="178" t="s">
        <v>393</v>
      </c>
      <c r="B22" s="127">
        <v>0.14807459999999997</v>
      </c>
      <c r="T22" s="127" t="s">
        <v>330</v>
      </c>
      <c r="U22" s="127" t="s">
        <v>347</v>
      </c>
      <c r="V22" s="127" t="s">
        <v>387</v>
      </c>
      <c r="W22" s="127" t="s">
        <v>330</v>
      </c>
      <c r="Z22" s="127" t="s">
        <v>393</v>
      </c>
      <c r="AA22" s="127" t="s">
        <v>330</v>
      </c>
      <c r="AB22" s="127" t="s">
        <v>387</v>
      </c>
      <c r="AC22" s="127" t="str">
        <f t="shared" si="0"/>
        <v>LatviaTrain - Average passenger train</v>
      </c>
      <c r="AD22" s="127">
        <v>2021</v>
      </c>
      <c r="AE22" s="127">
        <v>4.41E-2</v>
      </c>
      <c r="AF22" s="127" t="s">
        <v>350</v>
      </c>
      <c r="AG22" s="127" t="s">
        <v>351</v>
      </c>
      <c r="AH22" s="127" t="s">
        <v>352</v>
      </c>
    </row>
    <row r="23" spans="1:34">
      <c r="A23" s="178" t="s">
        <v>394</v>
      </c>
      <c r="B23" s="127">
        <v>5.1999999999999998E-2</v>
      </c>
      <c r="T23" s="127" t="s">
        <v>330</v>
      </c>
      <c r="U23" s="127" t="s">
        <v>358</v>
      </c>
      <c r="V23" s="127" t="s">
        <v>536</v>
      </c>
      <c r="W23" s="127" t="s">
        <v>330</v>
      </c>
      <c r="Z23" s="127" t="s">
        <v>394</v>
      </c>
      <c r="AA23" s="127" t="s">
        <v>330</v>
      </c>
      <c r="AB23" s="127" t="s">
        <v>387</v>
      </c>
      <c r="AC23" s="127" t="str">
        <f t="shared" si="0"/>
        <v>LiechtensteinTrain - Average passenger train</v>
      </c>
      <c r="AD23" s="127">
        <v>2021</v>
      </c>
      <c r="AE23" s="127">
        <v>4.41E-2</v>
      </c>
      <c r="AF23" s="127" t="s">
        <v>350</v>
      </c>
      <c r="AG23" s="127" t="s">
        <v>351</v>
      </c>
      <c r="AH23" s="127" t="s">
        <v>352</v>
      </c>
    </row>
    <row r="24" spans="1:34">
      <c r="A24" s="178" t="s">
        <v>395</v>
      </c>
      <c r="B24" s="127">
        <v>0.27110339999999999</v>
      </c>
      <c r="T24" s="127" t="s">
        <v>330</v>
      </c>
      <c r="U24" s="127" t="s">
        <v>362</v>
      </c>
      <c r="V24" s="127" t="s">
        <v>552</v>
      </c>
      <c r="W24" s="127" t="s">
        <v>330</v>
      </c>
      <c r="Z24" s="127" t="s">
        <v>395</v>
      </c>
      <c r="AA24" s="127" t="s">
        <v>330</v>
      </c>
      <c r="AB24" s="127" t="s">
        <v>387</v>
      </c>
      <c r="AC24" s="127" t="str">
        <f t="shared" si="0"/>
        <v>LithuaniaTrain - Average passenger train</v>
      </c>
      <c r="AD24" s="127">
        <v>2021</v>
      </c>
      <c r="AE24" s="127">
        <v>4.41E-2</v>
      </c>
      <c r="AF24" s="127" t="s">
        <v>350</v>
      </c>
      <c r="AG24" s="127" t="s">
        <v>351</v>
      </c>
      <c r="AH24" s="127" t="s">
        <v>352</v>
      </c>
    </row>
    <row r="25" spans="1:34">
      <c r="A25" s="178" t="s">
        <v>396</v>
      </c>
      <c r="B25" s="127">
        <v>8.4927988590024303E-2</v>
      </c>
      <c r="T25" s="127" t="s">
        <v>332</v>
      </c>
      <c r="U25" s="127" t="s">
        <v>508</v>
      </c>
      <c r="V25" s="127" t="s">
        <v>553</v>
      </c>
      <c r="W25" s="127" t="s">
        <v>332</v>
      </c>
      <c r="Z25" s="127" t="s">
        <v>396</v>
      </c>
      <c r="AA25" s="127" t="s">
        <v>330</v>
      </c>
      <c r="AB25" s="127" t="s">
        <v>387</v>
      </c>
      <c r="AC25" s="127" t="str">
        <f t="shared" si="0"/>
        <v>LuxembourgTrain - Average passenger train</v>
      </c>
      <c r="AD25" s="127">
        <v>2021</v>
      </c>
      <c r="AE25" s="127">
        <v>3.9699999999999999E-2</v>
      </c>
      <c r="AF25" s="127" t="s">
        <v>350</v>
      </c>
      <c r="AG25" s="127" t="s">
        <v>351</v>
      </c>
    </row>
    <row r="26" spans="1:34">
      <c r="A26" s="178" t="s">
        <v>397</v>
      </c>
      <c r="B26" s="127">
        <v>0.42688806660022682</v>
      </c>
      <c r="T26" s="127" t="s">
        <v>332</v>
      </c>
      <c r="U26" s="127" t="s">
        <v>474</v>
      </c>
      <c r="V26" s="127" t="s">
        <v>554</v>
      </c>
      <c r="W26" s="127" t="s">
        <v>332</v>
      </c>
      <c r="Z26" s="127" t="s">
        <v>397</v>
      </c>
      <c r="AA26" s="127" t="s">
        <v>330</v>
      </c>
      <c r="AB26" s="127" t="s">
        <v>387</v>
      </c>
      <c r="AC26" s="127" t="str">
        <f t="shared" si="0"/>
        <v>MaltaTrain - Average passenger train</v>
      </c>
      <c r="AD26" s="127">
        <v>2021</v>
      </c>
      <c r="AE26" s="127">
        <v>4.41E-2</v>
      </c>
      <c r="AF26" s="127" t="s">
        <v>350</v>
      </c>
      <c r="AG26" s="127" t="s">
        <v>351</v>
      </c>
      <c r="AH26" s="127" t="s">
        <v>352</v>
      </c>
    </row>
    <row r="27" spans="1:34">
      <c r="A27" s="178" t="s">
        <v>398</v>
      </c>
      <c r="B27" s="127">
        <v>0.69981378899823199</v>
      </c>
      <c r="T27" s="127" t="s">
        <v>332</v>
      </c>
      <c r="U27" s="127" t="s">
        <v>473</v>
      </c>
      <c r="V27" s="127" t="s">
        <v>555</v>
      </c>
      <c r="W27" s="127" t="s">
        <v>332</v>
      </c>
      <c r="Z27" s="127" t="s">
        <v>398</v>
      </c>
      <c r="AA27" s="127" t="s">
        <v>330</v>
      </c>
      <c r="AB27" s="127" t="s">
        <v>387</v>
      </c>
      <c r="AC27" s="127" t="str">
        <f t="shared" si="0"/>
        <v>MoldovaTrain - Average passenger train</v>
      </c>
      <c r="AD27" s="127">
        <v>2021</v>
      </c>
      <c r="AE27" s="127">
        <v>4.41E-2</v>
      </c>
      <c r="AF27" s="127" t="s">
        <v>350</v>
      </c>
      <c r="AG27" s="127" t="s">
        <v>351</v>
      </c>
      <c r="AH27" s="127" t="s">
        <v>352</v>
      </c>
    </row>
    <row r="28" spans="1:34">
      <c r="A28" s="178" t="s">
        <v>399</v>
      </c>
      <c r="B28" s="127">
        <v>6.8000000000000005E-2</v>
      </c>
      <c r="T28" s="127" t="s">
        <v>332</v>
      </c>
      <c r="U28" s="127" t="s">
        <v>501</v>
      </c>
      <c r="V28" s="127" t="s">
        <v>556</v>
      </c>
      <c r="W28" s="127" t="s">
        <v>332</v>
      </c>
      <c r="Z28" s="127" t="s">
        <v>399</v>
      </c>
      <c r="AA28" s="127" t="s">
        <v>330</v>
      </c>
      <c r="AB28" s="127" t="s">
        <v>387</v>
      </c>
      <c r="AC28" s="127" t="str">
        <f t="shared" si="0"/>
        <v>MonacoTrain - Average passenger train</v>
      </c>
      <c r="AD28" s="127">
        <v>2021</v>
      </c>
      <c r="AE28" s="127">
        <v>4.41E-2</v>
      </c>
      <c r="AF28" s="127" t="s">
        <v>350</v>
      </c>
      <c r="AG28" s="127" t="s">
        <v>351</v>
      </c>
      <c r="AH28" s="127" t="s">
        <v>352</v>
      </c>
    </row>
    <row r="29" spans="1:34">
      <c r="A29" s="178" t="s">
        <v>400</v>
      </c>
      <c r="B29" s="127">
        <v>0.64377159146362417</v>
      </c>
      <c r="Z29" s="127" t="s">
        <v>400</v>
      </c>
      <c r="AA29" s="127" t="s">
        <v>330</v>
      </c>
      <c r="AB29" s="127" t="s">
        <v>387</v>
      </c>
      <c r="AC29" s="127" t="str">
        <f t="shared" si="0"/>
        <v>MontenegroTrain - Average passenger train</v>
      </c>
      <c r="AD29" s="127">
        <v>2021</v>
      </c>
      <c r="AE29" s="127">
        <v>4.41E-2</v>
      </c>
      <c r="AF29" s="127" t="s">
        <v>350</v>
      </c>
      <c r="AG29" s="127" t="s">
        <v>351</v>
      </c>
      <c r="AH29" s="127" t="s">
        <v>352</v>
      </c>
    </row>
    <row r="30" spans="1:34">
      <c r="A30" s="178" t="s">
        <v>401</v>
      </c>
      <c r="B30" s="127">
        <v>0.3408892742018626</v>
      </c>
      <c r="Z30" s="127" t="s">
        <v>401</v>
      </c>
      <c r="AA30" s="127" t="s">
        <v>330</v>
      </c>
      <c r="AB30" s="127" t="s">
        <v>387</v>
      </c>
      <c r="AC30" s="127" t="str">
        <f t="shared" si="0"/>
        <v>NetherlandsTrain - Average passenger train</v>
      </c>
      <c r="AD30" s="127">
        <v>2024</v>
      </c>
      <c r="AE30" s="127">
        <v>1.7000000000000001E-2</v>
      </c>
      <c r="AF30" s="127" t="s">
        <v>350</v>
      </c>
      <c r="AG30" s="184" t="s">
        <v>403</v>
      </c>
    </row>
    <row r="31" spans="1:34">
      <c r="A31" s="178" t="s">
        <v>402</v>
      </c>
      <c r="B31" s="127">
        <v>0.53801538163842011</v>
      </c>
      <c r="Z31" s="127" t="s">
        <v>402</v>
      </c>
      <c r="AA31" s="127" t="s">
        <v>330</v>
      </c>
      <c r="AB31" s="127" t="s">
        <v>387</v>
      </c>
      <c r="AC31" s="127" t="str">
        <f t="shared" si="0"/>
        <v>North MacedoniaTrain - Average passenger train</v>
      </c>
      <c r="AD31" s="127">
        <v>2021</v>
      </c>
      <c r="AE31" s="127">
        <v>4.41E-2</v>
      </c>
      <c r="AF31" s="127" t="s">
        <v>350</v>
      </c>
      <c r="AG31" s="127" t="s">
        <v>351</v>
      </c>
      <c r="AH31" s="127" t="s">
        <v>352</v>
      </c>
    </row>
    <row r="32" spans="1:34">
      <c r="A32" s="178" t="s">
        <v>404</v>
      </c>
      <c r="B32" s="127">
        <v>8.3168976597133917E-3</v>
      </c>
      <c r="Z32" s="127" t="s">
        <v>404</v>
      </c>
      <c r="AA32" s="127" t="s">
        <v>330</v>
      </c>
      <c r="AB32" s="127" t="s">
        <v>387</v>
      </c>
      <c r="AC32" s="127" t="str">
        <f t="shared" si="0"/>
        <v>NorwayTrain - Average passenger train</v>
      </c>
      <c r="AD32" s="127">
        <v>2021</v>
      </c>
      <c r="AE32" s="127">
        <v>0.04</v>
      </c>
      <c r="AF32" s="127" t="s">
        <v>350</v>
      </c>
      <c r="AG32" s="127" t="s">
        <v>351</v>
      </c>
    </row>
    <row r="33" spans="1:34">
      <c r="A33" s="178" t="s">
        <v>405</v>
      </c>
      <c r="B33" s="127">
        <v>0.87761038822914339</v>
      </c>
      <c r="Z33" s="127" t="s">
        <v>405</v>
      </c>
      <c r="AA33" s="127" t="s">
        <v>330</v>
      </c>
      <c r="AB33" s="127" t="s">
        <v>387</v>
      </c>
      <c r="AC33" s="127" t="str">
        <f t="shared" si="0"/>
        <v>PolandTrain - Average passenger train</v>
      </c>
      <c r="AD33" s="127">
        <v>2021</v>
      </c>
      <c r="AE33" s="127">
        <v>4.41E-2</v>
      </c>
      <c r="AF33" s="127" t="s">
        <v>350</v>
      </c>
      <c r="AG33" s="127" t="s">
        <v>351</v>
      </c>
      <c r="AH33" s="127" t="s">
        <v>352</v>
      </c>
    </row>
    <row r="34" spans="1:34">
      <c r="A34" s="178" t="s">
        <v>406</v>
      </c>
      <c r="B34" s="127">
        <v>0.15640799999999999</v>
      </c>
      <c r="Z34" s="127" t="s">
        <v>406</v>
      </c>
      <c r="AA34" s="127" t="s">
        <v>330</v>
      </c>
      <c r="AB34" s="127" t="s">
        <v>387</v>
      </c>
      <c r="AC34" s="127" t="str">
        <f t="shared" si="0"/>
        <v>PortugalTrain - Average passenger train</v>
      </c>
      <c r="AD34" s="127">
        <v>2021</v>
      </c>
      <c r="AE34" s="127">
        <v>6.1499999999999999E-2</v>
      </c>
      <c r="AF34" s="127" t="s">
        <v>350</v>
      </c>
      <c r="AG34" s="127" t="s">
        <v>351</v>
      </c>
    </row>
    <row r="35" spans="1:34">
      <c r="A35" s="178" t="s">
        <v>407</v>
      </c>
      <c r="B35" s="127">
        <v>0.31147529451183886</v>
      </c>
      <c r="Z35" s="127" t="s">
        <v>407</v>
      </c>
      <c r="AA35" s="127" t="s">
        <v>330</v>
      </c>
      <c r="AB35" s="127" t="s">
        <v>387</v>
      </c>
      <c r="AC35" s="127" t="str">
        <f t="shared" si="0"/>
        <v>RomaniaTrain - Average passenger train</v>
      </c>
      <c r="AD35" s="127">
        <v>2021</v>
      </c>
      <c r="AE35" s="127">
        <v>4.41E-2</v>
      </c>
      <c r="AF35" s="127" t="s">
        <v>350</v>
      </c>
      <c r="AG35" s="127" t="s">
        <v>351</v>
      </c>
      <c r="AH35" s="127" t="s">
        <v>352</v>
      </c>
    </row>
    <row r="36" spans="1:34">
      <c r="A36" s="178" t="s">
        <v>408</v>
      </c>
      <c r="B36" s="127">
        <v>0.224</v>
      </c>
      <c r="Z36" s="127" t="s">
        <v>408</v>
      </c>
      <c r="AA36" s="127" t="s">
        <v>330</v>
      </c>
      <c r="AB36" s="127" t="s">
        <v>387</v>
      </c>
      <c r="AC36" s="127" t="str">
        <f t="shared" si="0"/>
        <v>San MarinoTrain - Average passenger train</v>
      </c>
      <c r="AD36" s="127">
        <v>2021</v>
      </c>
      <c r="AE36" s="127">
        <v>4.41E-2</v>
      </c>
      <c r="AF36" s="127" t="s">
        <v>350</v>
      </c>
      <c r="AG36" s="127" t="s">
        <v>351</v>
      </c>
      <c r="AH36" s="127" t="s">
        <v>352</v>
      </c>
    </row>
    <row r="37" spans="1:34">
      <c r="A37" s="178" t="s">
        <v>409</v>
      </c>
      <c r="B37" s="127">
        <v>0.96323056870070567</v>
      </c>
      <c r="Z37" s="127" t="s">
        <v>409</v>
      </c>
      <c r="AA37" s="127" t="s">
        <v>330</v>
      </c>
      <c r="AB37" s="127" t="s">
        <v>387</v>
      </c>
      <c r="AC37" s="127" t="str">
        <f t="shared" si="0"/>
        <v>SerbiaTrain - Average passenger train</v>
      </c>
      <c r="AD37" s="127">
        <v>2021</v>
      </c>
      <c r="AE37" s="127">
        <v>4.41E-2</v>
      </c>
      <c r="AF37" s="127" t="s">
        <v>350</v>
      </c>
      <c r="AG37" s="127" t="s">
        <v>351</v>
      </c>
      <c r="AH37" s="127" t="s">
        <v>352</v>
      </c>
    </row>
    <row r="38" spans="1:34">
      <c r="A38" s="178" t="s">
        <v>410</v>
      </c>
      <c r="B38" s="127">
        <v>0.17622386469984025</v>
      </c>
      <c r="Z38" s="127" t="s">
        <v>410</v>
      </c>
      <c r="AA38" s="127" t="s">
        <v>330</v>
      </c>
      <c r="AB38" s="127" t="s">
        <v>387</v>
      </c>
      <c r="AC38" s="127" t="str">
        <f t="shared" si="0"/>
        <v>SlovakiaTrain - Average passenger train</v>
      </c>
      <c r="AD38" s="127">
        <v>2021</v>
      </c>
      <c r="AE38" s="127">
        <v>4.41E-2</v>
      </c>
      <c r="AF38" s="127" t="s">
        <v>350</v>
      </c>
      <c r="AG38" s="127" t="s">
        <v>351</v>
      </c>
      <c r="AH38" s="127" t="s">
        <v>352</v>
      </c>
    </row>
    <row r="39" spans="1:34">
      <c r="A39" s="178" t="s">
        <v>411</v>
      </c>
      <c r="B39" s="127">
        <v>0.2732924509095479</v>
      </c>
      <c r="Z39" s="127" t="s">
        <v>411</v>
      </c>
      <c r="AA39" s="127" t="s">
        <v>330</v>
      </c>
      <c r="AB39" s="127" t="s">
        <v>387</v>
      </c>
      <c r="AC39" s="127" t="str">
        <f t="shared" si="0"/>
        <v>SloveniaTrain - Average passenger train</v>
      </c>
      <c r="AD39" s="127">
        <v>2021</v>
      </c>
      <c r="AE39" s="127">
        <v>4.41E-2</v>
      </c>
      <c r="AF39" s="127" t="s">
        <v>350</v>
      </c>
      <c r="AG39" s="127" t="s">
        <v>351</v>
      </c>
      <c r="AH39" s="127" t="s">
        <v>352</v>
      </c>
    </row>
    <row r="40" spans="1:34">
      <c r="A40" s="178" t="s">
        <v>412</v>
      </c>
      <c r="B40" s="127">
        <v>0.17708841503759398</v>
      </c>
      <c r="Z40" s="127" t="s">
        <v>412</v>
      </c>
      <c r="AA40" s="127" t="s">
        <v>330</v>
      </c>
      <c r="AB40" s="127" t="s">
        <v>387</v>
      </c>
      <c r="AC40" s="127" t="str">
        <f t="shared" si="0"/>
        <v>SpainTrain - Average passenger train</v>
      </c>
      <c r="AD40" s="127">
        <v>2021</v>
      </c>
      <c r="AE40" s="127">
        <v>5.1400000000000001E-2</v>
      </c>
      <c r="AF40" s="127" t="s">
        <v>350</v>
      </c>
      <c r="AG40" s="127" t="s">
        <v>351</v>
      </c>
    </row>
    <row r="41" spans="1:34">
      <c r="A41" s="178" t="s">
        <v>413</v>
      </c>
      <c r="B41" s="127">
        <v>7.3051603498542278E-3</v>
      </c>
      <c r="Z41" s="127" t="s">
        <v>413</v>
      </c>
      <c r="AA41" s="127" t="s">
        <v>330</v>
      </c>
      <c r="AB41" s="127" t="s">
        <v>387</v>
      </c>
      <c r="AC41" s="127" t="str">
        <f t="shared" si="0"/>
        <v>SwedenTrain - Average passenger train</v>
      </c>
      <c r="AD41" s="127">
        <v>2021</v>
      </c>
      <c r="AE41" s="127">
        <v>1.29E-2</v>
      </c>
      <c r="AF41" s="127" t="s">
        <v>350</v>
      </c>
      <c r="AG41" s="127" t="s">
        <v>351</v>
      </c>
    </row>
    <row r="42" spans="1:34">
      <c r="A42" s="178" t="s">
        <v>414</v>
      </c>
      <c r="B42" s="127">
        <v>2.7762917834946309E-3</v>
      </c>
      <c r="Z42" s="127" t="s">
        <v>414</v>
      </c>
      <c r="AA42" s="127" t="s">
        <v>330</v>
      </c>
      <c r="AB42" s="127" t="s">
        <v>387</v>
      </c>
      <c r="AC42" s="127" t="str">
        <f t="shared" si="0"/>
        <v>SwitzerlandTrain - Average passenger train</v>
      </c>
      <c r="AD42" s="127">
        <v>2021</v>
      </c>
      <c r="AE42" s="127">
        <v>4.41E-2</v>
      </c>
      <c r="AF42" s="127" t="s">
        <v>350</v>
      </c>
      <c r="AG42" s="127" t="s">
        <v>351</v>
      </c>
      <c r="AH42" s="127" t="s">
        <v>352</v>
      </c>
    </row>
    <row r="43" spans="1:34">
      <c r="A43" s="178" t="s">
        <v>415</v>
      </c>
      <c r="B43" s="127">
        <v>0.2037488281345777</v>
      </c>
      <c r="Z43" s="127" t="s">
        <v>415</v>
      </c>
      <c r="AA43" s="127" t="s">
        <v>330</v>
      </c>
      <c r="AB43" s="127" t="s">
        <v>387</v>
      </c>
      <c r="AC43" s="127" t="str">
        <f t="shared" si="0"/>
        <v>UkraineTrain - Average passenger train</v>
      </c>
      <c r="AD43" s="127">
        <v>2021</v>
      </c>
      <c r="AE43" s="127">
        <v>4.41E-2</v>
      </c>
      <c r="AF43" s="127" t="s">
        <v>350</v>
      </c>
      <c r="AG43" s="127" t="s">
        <v>351</v>
      </c>
      <c r="AH43" s="127" t="s">
        <v>352</v>
      </c>
    </row>
    <row r="44" spans="1:34">
      <c r="A44" s="178" t="s">
        <v>416</v>
      </c>
      <c r="B44" s="127">
        <v>0.22498940000000001</v>
      </c>
      <c r="Z44" s="127" t="s">
        <v>416</v>
      </c>
      <c r="AA44" s="127" t="s">
        <v>330</v>
      </c>
      <c r="AB44" s="127" t="s">
        <v>387</v>
      </c>
      <c r="AC44" s="127" t="str">
        <f t="shared" si="0"/>
        <v>United KingdomTrain - Average passenger train</v>
      </c>
      <c r="AD44" s="127">
        <v>2023</v>
      </c>
      <c r="AE44" s="127">
        <v>4.4429137674049324E-2</v>
      </c>
      <c r="AF44" s="127" t="s">
        <v>417</v>
      </c>
      <c r="AG44" s="127" t="s">
        <v>354</v>
      </c>
    </row>
    <row r="45" spans="1:34">
      <c r="Z45" s="127" t="s">
        <v>390</v>
      </c>
      <c r="AA45" s="127" t="s">
        <v>330</v>
      </c>
      <c r="AB45" s="127" t="s">
        <v>536</v>
      </c>
      <c r="AC45" s="127" t="str">
        <f t="shared" si="0"/>
        <v>IcelandTrain - Light rail/Tram</v>
      </c>
      <c r="AD45" s="127">
        <v>2021</v>
      </c>
      <c r="AE45" s="127">
        <v>2.6800000000000001E-3</v>
      </c>
      <c r="AF45" s="127" t="s">
        <v>350</v>
      </c>
      <c r="AG45" s="127" t="s">
        <v>351</v>
      </c>
      <c r="AH45" s="127" t="s">
        <v>418</v>
      </c>
    </row>
    <row r="46" spans="1:34">
      <c r="Z46" s="127" t="s">
        <v>413</v>
      </c>
      <c r="AA46" s="127" t="s">
        <v>330</v>
      </c>
      <c r="AB46" s="127" t="s">
        <v>536</v>
      </c>
      <c r="AC46" s="127" t="str">
        <f t="shared" si="0"/>
        <v>SwedenTrain - Light rail/Tram</v>
      </c>
      <c r="AD46" s="127">
        <v>2021</v>
      </c>
      <c r="AE46" s="127">
        <v>2.6800000000000001E-3</v>
      </c>
      <c r="AF46" s="127" t="s">
        <v>350</v>
      </c>
      <c r="AG46" s="127" t="s">
        <v>351</v>
      </c>
      <c r="AH46" s="127" t="s">
        <v>418</v>
      </c>
    </row>
    <row r="47" spans="1:34">
      <c r="Z47" s="127" t="s">
        <v>404</v>
      </c>
      <c r="AA47" s="127" t="s">
        <v>330</v>
      </c>
      <c r="AB47" s="127" t="s">
        <v>536</v>
      </c>
      <c r="AC47" s="127" t="str">
        <f t="shared" si="0"/>
        <v>NorwayTrain - Light rail/Tram</v>
      </c>
      <c r="AD47" s="127">
        <v>2021</v>
      </c>
      <c r="AE47" s="127">
        <v>2.6800000000000001E-3</v>
      </c>
      <c r="AF47" s="127" t="s">
        <v>350</v>
      </c>
      <c r="AG47" s="127" t="s">
        <v>351</v>
      </c>
      <c r="AH47" s="127" t="s">
        <v>418</v>
      </c>
    </row>
    <row r="48" spans="1:34">
      <c r="Z48" s="127" t="s">
        <v>414</v>
      </c>
      <c r="AA48" s="127" t="s">
        <v>330</v>
      </c>
      <c r="AB48" s="127" t="s">
        <v>536</v>
      </c>
      <c r="AC48" s="127" t="str">
        <f t="shared" si="0"/>
        <v>SwitzerlandTrain - Light rail/Tram</v>
      </c>
      <c r="AD48" s="127">
        <v>2021</v>
      </c>
      <c r="AE48" s="127">
        <v>2.6800000000000001E-3</v>
      </c>
      <c r="AF48" s="127" t="s">
        <v>350</v>
      </c>
      <c r="AG48" s="127" t="s">
        <v>351</v>
      </c>
      <c r="AH48" s="127" t="s">
        <v>418</v>
      </c>
    </row>
    <row r="49" spans="26:34">
      <c r="Z49" s="127" t="s">
        <v>394</v>
      </c>
      <c r="AA49" s="127" t="s">
        <v>330</v>
      </c>
      <c r="AB49" s="127" t="s">
        <v>536</v>
      </c>
      <c r="AC49" s="127" t="str">
        <f t="shared" si="0"/>
        <v>LiechtensteinTrain - Light rail/Tram</v>
      </c>
      <c r="AD49" s="127">
        <v>2021</v>
      </c>
      <c r="AE49" s="127">
        <v>2.6800000000000001E-3</v>
      </c>
      <c r="AF49" s="127" t="s">
        <v>350</v>
      </c>
      <c r="AG49" s="127" t="s">
        <v>351</v>
      </c>
      <c r="AH49" s="127" t="s">
        <v>418</v>
      </c>
    </row>
    <row r="50" spans="26:34">
      <c r="Z50" s="127" t="s">
        <v>396</v>
      </c>
      <c r="AA50" s="127" t="s">
        <v>330</v>
      </c>
      <c r="AB50" s="127" t="s">
        <v>536</v>
      </c>
      <c r="AC50" s="127" t="str">
        <f t="shared" si="0"/>
        <v>LuxembourgTrain - Light rail/Tram</v>
      </c>
      <c r="AD50" s="127">
        <v>2021</v>
      </c>
      <c r="AE50" s="127">
        <v>2.6800000000000001E-3</v>
      </c>
      <c r="AF50" s="127" t="s">
        <v>350</v>
      </c>
      <c r="AG50" s="127" t="s">
        <v>351</v>
      </c>
      <c r="AH50" s="127" t="s">
        <v>418</v>
      </c>
    </row>
    <row r="51" spans="26:34">
      <c r="Z51" s="127" t="s">
        <v>383</v>
      </c>
      <c r="AA51" s="127" t="s">
        <v>330</v>
      </c>
      <c r="AB51" s="127" t="s">
        <v>536</v>
      </c>
      <c r="AC51" s="127" t="str">
        <f t="shared" si="0"/>
        <v>FinlandTrain - Light rail/Tram</v>
      </c>
      <c r="AD51" s="127">
        <v>2021</v>
      </c>
      <c r="AE51" s="127">
        <v>2.6800000000000001E-3</v>
      </c>
      <c r="AF51" s="127" t="s">
        <v>350</v>
      </c>
      <c r="AG51" s="127" t="s">
        <v>351</v>
      </c>
      <c r="AH51" s="127" t="s">
        <v>418</v>
      </c>
    </row>
    <row r="52" spans="26:34">
      <c r="Z52" s="127" t="s">
        <v>384</v>
      </c>
      <c r="AA52" s="127" t="s">
        <v>330</v>
      </c>
      <c r="AB52" s="127" t="s">
        <v>536</v>
      </c>
      <c r="AC52" s="127" t="str">
        <f t="shared" si="0"/>
        <v>FranceTrain - Light rail/Tram</v>
      </c>
      <c r="AD52" s="127">
        <v>2021</v>
      </c>
      <c r="AE52" s="127">
        <v>2.6800000000000001E-3</v>
      </c>
      <c r="AF52" s="127" t="s">
        <v>350</v>
      </c>
      <c r="AG52" s="127" t="s">
        <v>351</v>
      </c>
      <c r="AH52" s="127" t="s">
        <v>418</v>
      </c>
    </row>
    <row r="53" spans="26:34">
      <c r="Z53" s="127" t="s">
        <v>399</v>
      </c>
      <c r="AA53" s="127" t="s">
        <v>330</v>
      </c>
      <c r="AB53" s="127" t="s">
        <v>536</v>
      </c>
      <c r="AC53" s="127" t="str">
        <f t="shared" si="0"/>
        <v>MonacoTrain - Light rail/Tram</v>
      </c>
      <c r="AD53" s="127">
        <v>2021</v>
      </c>
      <c r="AE53" s="127">
        <v>2.6800000000000001E-3</v>
      </c>
      <c r="AF53" s="127" t="s">
        <v>350</v>
      </c>
      <c r="AG53" s="127" t="s">
        <v>351</v>
      </c>
      <c r="AH53" s="127" t="s">
        <v>418</v>
      </c>
    </row>
    <row r="54" spans="26:34">
      <c r="Z54" s="127" t="s">
        <v>356</v>
      </c>
      <c r="AA54" s="127" t="s">
        <v>330</v>
      </c>
      <c r="AB54" s="127" t="s">
        <v>536</v>
      </c>
      <c r="AC54" s="127" t="str">
        <f t="shared" si="0"/>
        <v>AndorraTrain - Light rail/Tram</v>
      </c>
      <c r="AD54" s="127">
        <v>2021</v>
      </c>
      <c r="AE54" s="127">
        <v>2.6800000000000001E-3</v>
      </c>
      <c r="AF54" s="127" t="s">
        <v>350</v>
      </c>
      <c r="AG54" s="127" t="s">
        <v>351</v>
      </c>
      <c r="AH54" s="127" t="s">
        <v>418</v>
      </c>
    </row>
    <row r="55" spans="26:34">
      <c r="Z55" s="127" t="s">
        <v>393</v>
      </c>
      <c r="AA55" s="127" t="s">
        <v>330</v>
      </c>
      <c r="AB55" s="127" t="s">
        <v>536</v>
      </c>
      <c r="AC55" s="127" t="str">
        <f t="shared" si="0"/>
        <v>LatviaTrain - Light rail/Tram</v>
      </c>
      <c r="AD55" s="127">
        <v>2021</v>
      </c>
      <c r="AE55" s="127">
        <v>2.6800000000000001E-3</v>
      </c>
      <c r="AF55" s="127" t="s">
        <v>350</v>
      </c>
      <c r="AG55" s="127" t="s">
        <v>351</v>
      </c>
      <c r="AH55" s="127" t="s">
        <v>418</v>
      </c>
    </row>
    <row r="56" spans="26:34">
      <c r="Z56" s="127" t="s">
        <v>360</v>
      </c>
      <c r="AA56" s="127" t="s">
        <v>330</v>
      </c>
      <c r="AB56" s="127" t="s">
        <v>536</v>
      </c>
      <c r="AC56" s="127" t="str">
        <f t="shared" si="0"/>
        <v>AustriaTrain - Light rail/Tram</v>
      </c>
      <c r="AD56" s="127">
        <v>2021</v>
      </c>
      <c r="AE56" s="127">
        <v>2.6800000000000001E-3</v>
      </c>
      <c r="AF56" s="127" t="s">
        <v>350</v>
      </c>
      <c r="AG56" s="127" t="s">
        <v>351</v>
      </c>
      <c r="AH56" s="127" t="s">
        <v>418</v>
      </c>
    </row>
    <row r="57" spans="26:34">
      <c r="Z57" s="127" t="s">
        <v>381</v>
      </c>
      <c r="AA57" s="127" t="s">
        <v>330</v>
      </c>
      <c r="AB57" s="127" t="s">
        <v>536</v>
      </c>
      <c r="AC57" s="127" t="str">
        <f t="shared" si="0"/>
        <v>DenmarkTrain - Light rail/Tram</v>
      </c>
      <c r="AD57" s="127">
        <v>2023</v>
      </c>
      <c r="AE57" s="127">
        <v>3.6091831651276413E-2</v>
      </c>
      <c r="AF57" s="127" t="s">
        <v>417</v>
      </c>
      <c r="AG57" s="127" t="s">
        <v>354</v>
      </c>
      <c r="AH57" s="127" t="s">
        <v>419</v>
      </c>
    </row>
    <row r="58" spans="26:34">
      <c r="Z58" s="127" t="s">
        <v>410</v>
      </c>
      <c r="AA58" s="127" t="s">
        <v>330</v>
      </c>
      <c r="AB58" s="127" t="s">
        <v>536</v>
      </c>
      <c r="AC58" s="127" t="str">
        <f t="shared" si="0"/>
        <v>SlovakiaTrain - Light rail/Tram</v>
      </c>
      <c r="AD58" s="127">
        <v>2023</v>
      </c>
      <c r="AE58" s="127">
        <v>3.6091831651276413E-2</v>
      </c>
      <c r="AF58" s="127" t="s">
        <v>417</v>
      </c>
      <c r="AG58" s="127" t="s">
        <v>354</v>
      </c>
      <c r="AH58" s="127" t="s">
        <v>419</v>
      </c>
    </row>
    <row r="59" spans="26:34">
      <c r="Z59" s="127" t="s">
        <v>379</v>
      </c>
      <c r="AA59" s="127" t="s">
        <v>330</v>
      </c>
      <c r="AB59" s="127" t="s">
        <v>536</v>
      </c>
      <c r="AC59" s="127" t="str">
        <f t="shared" si="0"/>
        <v>CroatiaTrain - Light rail/Tram</v>
      </c>
      <c r="AD59" s="127">
        <v>2023</v>
      </c>
      <c r="AE59" s="127">
        <v>3.6091831651276413E-2</v>
      </c>
      <c r="AF59" s="127" t="s">
        <v>417</v>
      </c>
      <c r="AG59" s="127" t="s">
        <v>354</v>
      </c>
      <c r="AH59" s="127" t="s">
        <v>419</v>
      </c>
    </row>
    <row r="60" spans="26:34">
      <c r="Z60" s="127" t="s">
        <v>367</v>
      </c>
      <c r="AA60" s="127" t="s">
        <v>330</v>
      </c>
      <c r="AB60" s="127" t="s">
        <v>536</v>
      </c>
      <c r="AC60" s="127" t="str">
        <f t="shared" si="0"/>
        <v>BelgiumTrain - Light rail/Tram</v>
      </c>
      <c r="AD60" s="127">
        <v>2023</v>
      </c>
      <c r="AE60" s="127">
        <v>3.0000000000000001E-3</v>
      </c>
      <c r="AF60" s="127" t="s">
        <v>417</v>
      </c>
      <c r="AG60" s="127" t="s">
        <v>369</v>
      </c>
    </row>
    <row r="61" spans="26:34">
      <c r="Z61" s="127" t="s">
        <v>406</v>
      </c>
      <c r="AA61" s="127" t="s">
        <v>330</v>
      </c>
      <c r="AB61" s="127" t="s">
        <v>536</v>
      </c>
      <c r="AC61" s="127" t="str">
        <f t="shared" si="0"/>
        <v>PortugalTrain - Light rail/Tram</v>
      </c>
      <c r="AD61" s="127">
        <v>2023</v>
      </c>
      <c r="AE61" s="127">
        <v>3.6091831651276413E-2</v>
      </c>
      <c r="AF61" s="127" t="s">
        <v>417</v>
      </c>
      <c r="AG61" s="127" t="s">
        <v>354</v>
      </c>
      <c r="AH61" s="127" t="s">
        <v>419</v>
      </c>
    </row>
    <row r="62" spans="26:34">
      <c r="Z62" s="127" t="s">
        <v>389</v>
      </c>
      <c r="AA62" s="127" t="s">
        <v>330</v>
      </c>
      <c r="AB62" s="127" t="s">
        <v>536</v>
      </c>
      <c r="AC62" s="127" t="str">
        <f t="shared" si="0"/>
        <v>HungaryTrain - Light rail/Tram</v>
      </c>
      <c r="AD62" s="127">
        <v>2023</v>
      </c>
      <c r="AE62" s="127">
        <v>3.6091831651276413E-2</v>
      </c>
      <c r="AF62" s="127" t="s">
        <v>417</v>
      </c>
      <c r="AG62" s="127" t="s">
        <v>354</v>
      </c>
      <c r="AH62" s="127" t="s">
        <v>419</v>
      </c>
    </row>
    <row r="63" spans="26:34">
      <c r="Z63" s="127" t="s">
        <v>395</v>
      </c>
      <c r="AA63" s="127" t="s">
        <v>330</v>
      </c>
      <c r="AB63" s="127" t="s">
        <v>536</v>
      </c>
      <c r="AC63" s="127" t="str">
        <f t="shared" si="0"/>
        <v>LithuaniaTrain - Light rail/Tram</v>
      </c>
      <c r="AD63" s="127">
        <v>2023</v>
      </c>
      <c r="AE63" s="127">
        <v>3.6091831651276413E-2</v>
      </c>
      <c r="AF63" s="127" t="s">
        <v>417</v>
      </c>
      <c r="AG63" s="127" t="s">
        <v>354</v>
      </c>
      <c r="AH63" s="127" t="s">
        <v>419</v>
      </c>
    </row>
    <row r="64" spans="26:34">
      <c r="Z64" s="127" t="s">
        <v>412</v>
      </c>
      <c r="AA64" s="127" t="s">
        <v>330</v>
      </c>
      <c r="AB64" s="127" t="s">
        <v>536</v>
      </c>
      <c r="AC64" s="127" t="str">
        <f t="shared" si="0"/>
        <v>SpainTrain - Light rail/Tram</v>
      </c>
      <c r="AD64" s="127">
        <v>2023</v>
      </c>
      <c r="AE64" s="127">
        <v>3.6091831651276413E-2</v>
      </c>
      <c r="AF64" s="127" t="s">
        <v>417</v>
      </c>
      <c r="AG64" s="127" t="s">
        <v>354</v>
      </c>
      <c r="AH64" s="127" t="s">
        <v>419</v>
      </c>
    </row>
    <row r="65" spans="26:34">
      <c r="Z65" s="127" t="s">
        <v>411</v>
      </c>
      <c r="AA65" s="127" t="s">
        <v>330</v>
      </c>
      <c r="AB65" s="127" t="s">
        <v>536</v>
      </c>
      <c r="AC65" s="127" t="str">
        <f t="shared" si="0"/>
        <v>SloveniaTrain - Light rail/Tram</v>
      </c>
      <c r="AD65" s="127">
        <v>2023</v>
      </c>
      <c r="AE65" s="127">
        <v>3.6091831651276413E-2</v>
      </c>
      <c r="AF65" s="127" t="s">
        <v>417</v>
      </c>
      <c r="AG65" s="127" t="s">
        <v>354</v>
      </c>
      <c r="AH65" s="127" t="s">
        <v>419</v>
      </c>
    </row>
    <row r="66" spans="26:34">
      <c r="Z66" s="127" t="s">
        <v>408</v>
      </c>
      <c r="AA66" s="127" t="s">
        <v>330</v>
      </c>
      <c r="AB66" s="127" t="s">
        <v>536</v>
      </c>
      <c r="AC66" s="127" t="str">
        <f t="shared" si="0"/>
        <v>San MarinoTrain - Light rail/Tram</v>
      </c>
      <c r="AD66" s="127">
        <v>2023</v>
      </c>
      <c r="AE66" s="127">
        <v>3.6091831651276413E-2</v>
      </c>
      <c r="AF66" s="127" t="s">
        <v>417</v>
      </c>
      <c r="AG66" s="127" t="s">
        <v>354</v>
      </c>
      <c r="AH66" s="127" t="s">
        <v>419</v>
      </c>
    </row>
    <row r="67" spans="26:34">
      <c r="Z67" s="127" t="s">
        <v>416</v>
      </c>
      <c r="AA67" s="127" t="s">
        <v>330</v>
      </c>
      <c r="AB67" s="127" t="s">
        <v>536</v>
      </c>
      <c r="AC67" s="127" t="str">
        <f t="shared" ref="AC67:AC130" si="1">Z67&amp;AB67</f>
        <v>United KingdomTrain - Light rail/Tram</v>
      </c>
      <c r="AD67" s="127">
        <v>2023</v>
      </c>
      <c r="AE67" s="127">
        <v>3.6091831651276413E-2</v>
      </c>
      <c r="AF67" s="127" t="s">
        <v>417</v>
      </c>
      <c r="AG67" s="127" t="s">
        <v>354</v>
      </c>
      <c r="AH67" s="127" t="s">
        <v>419</v>
      </c>
    </row>
    <row r="68" spans="26:34">
      <c r="Z68" s="127" t="s">
        <v>415</v>
      </c>
      <c r="AA68" s="127" t="s">
        <v>330</v>
      </c>
      <c r="AB68" s="127" t="s">
        <v>536</v>
      </c>
      <c r="AC68" s="127" t="str">
        <f t="shared" si="1"/>
        <v>UkraineTrain - Light rail/Tram</v>
      </c>
      <c r="AD68" s="127">
        <v>2023</v>
      </c>
      <c r="AE68" s="127">
        <v>3.6091831651276413E-2</v>
      </c>
      <c r="AF68" s="127" t="s">
        <v>417</v>
      </c>
      <c r="AG68" s="127" t="s">
        <v>354</v>
      </c>
      <c r="AH68" s="127" t="s">
        <v>419</v>
      </c>
    </row>
    <row r="69" spans="26:34">
      <c r="Z69" s="127" t="s">
        <v>407</v>
      </c>
      <c r="AA69" s="127" t="s">
        <v>330</v>
      </c>
      <c r="AB69" s="127" t="s">
        <v>536</v>
      </c>
      <c r="AC69" s="127" t="str">
        <f t="shared" si="1"/>
        <v>RomaniaTrain - Light rail/Tram</v>
      </c>
      <c r="AD69" s="127">
        <v>2023</v>
      </c>
      <c r="AE69" s="127">
        <v>3.6091831651276413E-2</v>
      </c>
      <c r="AF69" s="127" t="s">
        <v>417</v>
      </c>
      <c r="AG69" s="127" t="s">
        <v>354</v>
      </c>
      <c r="AH69" s="127" t="s">
        <v>419</v>
      </c>
    </row>
    <row r="70" spans="26:34">
      <c r="Z70" s="127" t="s">
        <v>344</v>
      </c>
      <c r="AA70" s="127" t="s">
        <v>330</v>
      </c>
      <c r="AB70" s="127" t="s">
        <v>536</v>
      </c>
      <c r="AC70" s="127" t="str">
        <f t="shared" si="1"/>
        <v>AlbaniaTrain - Light rail/Tram</v>
      </c>
      <c r="AD70" s="127">
        <v>2023</v>
      </c>
      <c r="AE70" s="127">
        <v>3.6091831651276413E-2</v>
      </c>
      <c r="AF70" s="127" t="s">
        <v>417</v>
      </c>
      <c r="AG70" s="127" t="s">
        <v>354</v>
      </c>
      <c r="AH70" s="127" t="s">
        <v>419</v>
      </c>
    </row>
    <row r="71" spans="26:34">
      <c r="Z71" s="127" t="s">
        <v>392</v>
      </c>
      <c r="AA71" s="127" t="s">
        <v>330</v>
      </c>
      <c r="AB71" s="127" t="s">
        <v>536</v>
      </c>
      <c r="AC71" s="127" t="str">
        <f t="shared" si="1"/>
        <v>ItalyTrain - Light rail/Tram</v>
      </c>
      <c r="AD71" s="127">
        <v>2023</v>
      </c>
      <c r="AE71" s="127">
        <v>3.6091831651276413E-2</v>
      </c>
      <c r="AF71" s="127" t="s">
        <v>417</v>
      </c>
      <c r="AG71" s="127" t="s">
        <v>354</v>
      </c>
      <c r="AH71" s="127" t="s">
        <v>419</v>
      </c>
    </row>
    <row r="72" spans="26:34">
      <c r="Z72" s="127" t="s">
        <v>364</v>
      </c>
      <c r="AA72" s="127" t="s">
        <v>330</v>
      </c>
      <c r="AB72" s="127" t="s">
        <v>536</v>
      </c>
      <c r="AC72" s="127" t="str">
        <f t="shared" si="1"/>
        <v>BelarusTrain - Light rail/Tram</v>
      </c>
      <c r="AD72" s="127">
        <v>2023</v>
      </c>
      <c r="AE72" s="127">
        <v>3.6091831651276413E-2</v>
      </c>
      <c r="AF72" s="127" t="s">
        <v>417</v>
      </c>
      <c r="AG72" s="127" t="s">
        <v>354</v>
      </c>
      <c r="AH72" s="127" t="s">
        <v>419</v>
      </c>
    </row>
    <row r="73" spans="26:34">
      <c r="Z73" s="127" t="s">
        <v>391</v>
      </c>
      <c r="AA73" s="127" t="s">
        <v>330</v>
      </c>
      <c r="AB73" s="127" t="s">
        <v>536</v>
      </c>
      <c r="AC73" s="127" t="str">
        <f t="shared" si="1"/>
        <v>IrelandTrain - Light rail/Tram</v>
      </c>
      <c r="AD73" s="127">
        <v>2023</v>
      </c>
      <c r="AE73" s="127">
        <v>3.6091831651276413E-2</v>
      </c>
      <c r="AF73" s="127" t="s">
        <v>417</v>
      </c>
      <c r="AG73" s="127" t="s">
        <v>354</v>
      </c>
      <c r="AH73" s="127" t="s">
        <v>419</v>
      </c>
    </row>
    <row r="74" spans="26:34">
      <c r="Z74" s="127" t="s">
        <v>401</v>
      </c>
      <c r="AA74" s="127" t="s">
        <v>330</v>
      </c>
      <c r="AB74" s="127" t="s">
        <v>536</v>
      </c>
      <c r="AC74" s="127" t="str">
        <f t="shared" si="1"/>
        <v>NetherlandsTrain - Light rail/Tram</v>
      </c>
      <c r="AD74" s="127">
        <v>2024</v>
      </c>
      <c r="AE74" s="127">
        <v>3.0000000000000001E-3</v>
      </c>
      <c r="AF74" s="127" t="s">
        <v>417</v>
      </c>
      <c r="AG74" s="184" t="s">
        <v>403</v>
      </c>
    </row>
    <row r="75" spans="26:34">
      <c r="Z75" s="127" t="s">
        <v>397</v>
      </c>
      <c r="AA75" s="127" t="s">
        <v>330</v>
      </c>
      <c r="AB75" s="127" t="s">
        <v>536</v>
      </c>
      <c r="AC75" s="127" t="str">
        <f t="shared" si="1"/>
        <v>MaltaTrain - Light rail/Tram</v>
      </c>
      <c r="AD75" s="127">
        <v>2023</v>
      </c>
      <c r="AE75" s="127">
        <v>3.6091831651276413E-2</v>
      </c>
      <c r="AF75" s="127" t="s">
        <v>417</v>
      </c>
      <c r="AG75" s="127" t="s">
        <v>354</v>
      </c>
      <c r="AH75" s="127" t="s">
        <v>419</v>
      </c>
    </row>
    <row r="76" spans="26:34">
      <c r="Z76" s="127" t="s">
        <v>385</v>
      </c>
      <c r="AA76" s="127" t="s">
        <v>330</v>
      </c>
      <c r="AB76" s="127" t="s">
        <v>536</v>
      </c>
      <c r="AC76" s="127" t="str">
        <f t="shared" si="1"/>
        <v>GermanyTrain - Light rail/Tram</v>
      </c>
      <c r="AD76" s="127">
        <v>2023</v>
      </c>
      <c r="AE76" s="127">
        <v>3.6091831651276413E-2</v>
      </c>
      <c r="AF76" s="127" t="s">
        <v>417</v>
      </c>
      <c r="AG76" s="127" t="s">
        <v>354</v>
      </c>
      <c r="AH76" s="127" t="s">
        <v>419</v>
      </c>
    </row>
    <row r="77" spans="26:34">
      <c r="Z77" s="127" t="s">
        <v>400</v>
      </c>
      <c r="AA77" s="127" t="s">
        <v>330</v>
      </c>
      <c r="AB77" s="127" t="s">
        <v>536</v>
      </c>
      <c r="AC77" s="127" t="str">
        <f t="shared" si="1"/>
        <v>MontenegroTrain - Light rail/Tram</v>
      </c>
      <c r="AD77" s="127">
        <v>2023</v>
      </c>
      <c r="AE77" s="127">
        <v>3.6091831651276413E-2</v>
      </c>
      <c r="AF77" s="127" t="s">
        <v>417</v>
      </c>
      <c r="AG77" s="127" t="s">
        <v>354</v>
      </c>
      <c r="AH77" s="127" t="s">
        <v>419</v>
      </c>
    </row>
    <row r="78" spans="26:34">
      <c r="Z78" s="127" t="s">
        <v>380</v>
      </c>
      <c r="AA78" s="127" t="s">
        <v>330</v>
      </c>
      <c r="AB78" s="127" t="s">
        <v>536</v>
      </c>
      <c r="AC78" s="127" t="str">
        <f t="shared" si="1"/>
        <v>CzechiaTrain - Light rail/Tram</v>
      </c>
      <c r="AD78" s="127">
        <v>2023</v>
      </c>
      <c r="AE78" s="127">
        <v>3.6091831651276413E-2</v>
      </c>
      <c r="AF78" s="127" t="s">
        <v>417</v>
      </c>
      <c r="AG78" s="127" t="s">
        <v>354</v>
      </c>
      <c r="AH78" s="127" t="s">
        <v>419</v>
      </c>
    </row>
    <row r="79" spans="26:34">
      <c r="Z79" s="127" t="s">
        <v>386</v>
      </c>
      <c r="AA79" s="127" t="s">
        <v>330</v>
      </c>
      <c r="AB79" s="127" t="s">
        <v>536</v>
      </c>
      <c r="AC79" s="127" t="str">
        <f t="shared" si="1"/>
        <v>GreeceTrain - Light rail/Tram</v>
      </c>
      <c r="AD79" s="127">
        <v>2023</v>
      </c>
      <c r="AE79" s="127">
        <v>3.6091831651276413E-2</v>
      </c>
      <c r="AF79" s="127" t="s">
        <v>417</v>
      </c>
      <c r="AG79" s="127" t="s">
        <v>354</v>
      </c>
      <c r="AH79" s="127" t="s">
        <v>419</v>
      </c>
    </row>
    <row r="80" spans="26:34">
      <c r="Z80" s="127" t="s">
        <v>376</v>
      </c>
      <c r="AA80" s="127" t="s">
        <v>330</v>
      </c>
      <c r="AB80" s="127" t="s">
        <v>536</v>
      </c>
      <c r="AC80" s="127" t="str">
        <f t="shared" si="1"/>
        <v>BulgariaTrain - Light rail/Tram</v>
      </c>
      <c r="AD80" s="127">
        <v>2023</v>
      </c>
      <c r="AE80" s="127">
        <v>3.6091831651276413E-2</v>
      </c>
      <c r="AF80" s="127" t="s">
        <v>417</v>
      </c>
      <c r="AG80" s="127" t="s">
        <v>354</v>
      </c>
      <c r="AH80" s="127" t="s">
        <v>419</v>
      </c>
    </row>
    <row r="81" spans="26:34">
      <c r="Z81" s="127" t="s">
        <v>371</v>
      </c>
      <c r="AA81" s="127" t="s">
        <v>330</v>
      </c>
      <c r="AB81" s="127" t="s">
        <v>536</v>
      </c>
      <c r="AC81" s="127" t="str">
        <f t="shared" si="1"/>
        <v>Bosnia and HerzegovinaTrain - Light rail/Tram</v>
      </c>
      <c r="AD81" s="127">
        <v>2023</v>
      </c>
      <c r="AE81" s="127">
        <v>3.6091831651276413E-2</v>
      </c>
      <c r="AF81" s="127" t="s">
        <v>417</v>
      </c>
      <c r="AG81" s="127" t="s">
        <v>354</v>
      </c>
      <c r="AH81" s="127" t="s">
        <v>419</v>
      </c>
    </row>
    <row r="82" spans="26:34">
      <c r="Z82" s="127" t="s">
        <v>402</v>
      </c>
      <c r="AA82" s="127" t="s">
        <v>330</v>
      </c>
      <c r="AB82" s="127" t="s">
        <v>536</v>
      </c>
      <c r="AC82" s="127" t="str">
        <f t="shared" si="1"/>
        <v>North MacedoniaTrain - Light rail/Tram</v>
      </c>
      <c r="AD82" s="127">
        <v>2023</v>
      </c>
      <c r="AE82" s="127">
        <v>3.6091831651276413E-2</v>
      </c>
      <c r="AF82" s="127" t="s">
        <v>417</v>
      </c>
      <c r="AG82" s="127" t="s">
        <v>354</v>
      </c>
      <c r="AH82" s="127" t="s">
        <v>419</v>
      </c>
    </row>
    <row r="83" spans="26:34">
      <c r="Z83" s="127" t="s">
        <v>409</v>
      </c>
      <c r="AA83" s="127" t="s">
        <v>330</v>
      </c>
      <c r="AB83" s="127" t="s">
        <v>536</v>
      </c>
      <c r="AC83" s="127" t="str">
        <f t="shared" si="1"/>
        <v>SerbiaTrain - Light rail/Tram</v>
      </c>
      <c r="AD83" s="127">
        <v>2023</v>
      </c>
      <c r="AE83" s="127">
        <v>3.6091831651276413E-2</v>
      </c>
      <c r="AF83" s="127" t="s">
        <v>417</v>
      </c>
      <c r="AG83" s="127" t="s">
        <v>354</v>
      </c>
      <c r="AH83" s="127" t="s">
        <v>419</v>
      </c>
    </row>
    <row r="84" spans="26:34">
      <c r="Z84" s="127" t="s">
        <v>382</v>
      </c>
      <c r="AA84" s="127" t="s">
        <v>330</v>
      </c>
      <c r="AB84" s="127" t="s">
        <v>536</v>
      </c>
      <c r="AC84" s="127" t="str">
        <f t="shared" si="1"/>
        <v>EstoniaTrain - Light rail/Tram</v>
      </c>
      <c r="AD84" s="127">
        <v>2023</v>
      </c>
      <c r="AE84" s="127">
        <v>3.6091831651276413E-2</v>
      </c>
      <c r="AF84" s="127" t="s">
        <v>417</v>
      </c>
      <c r="AG84" s="127" t="s">
        <v>354</v>
      </c>
      <c r="AH84" s="127" t="s">
        <v>419</v>
      </c>
    </row>
    <row r="85" spans="26:34">
      <c r="Z85" s="127" t="s">
        <v>405</v>
      </c>
      <c r="AA85" s="127" t="s">
        <v>330</v>
      </c>
      <c r="AB85" s="127" t="s">
        <v>536</v>
      </c>
      <c r="AC85" s="127" t="str">
        <f t="shared" si="1"/>
        <v>PolandTrain - Light rail/Tram</v>
      </c>
      <c r="AD85" s="127">
        <v>2023</v>
      </c>
      <c r="AE85" s="127">
        <v>3.6091831651276413E-2</v>
      </c>
      <c r="AF85" s="127" t="s">
        <v>417</v>
      </c>
      <c r="AG85" s="127" t="s">
        <v>354</v>
      </c>
      <c r="AH85" s="127" t="s">
        <v>419</v>
      </c>
    </row>
    <row r="86" spans="26:34">
      <c r="Z86" s="127" t="s">
        <v>398</v>
      </c>
      <c r="AA86" s="127" t="s">
        <v>330</v>
      </c>
      <c r="AB86" s="127" t="s">
        <v>536</v>
      </c>
      <c r="AC86" s="127" t="str">
        <f t="shared" si="1"/>
        <v>MoldovaTrain - Light rail/Tram</v>
      </c>
      <c r="AD86" s="127">
        <v>2023</v>
      </c>
      <c r="AE86" s="127">
        <v>3.6091831651276413E-2</v>
      </c>
      <c r="AF86" s="127" t="s">
        <v>417</v>
      </c>
      <c r="AG86" s="127" t="s">
        <v>354</v>
      </c>
      <c r="AH86" s="127" t="s">
        <v>419</v>
      </c>
    </row>
    <row r="87" spans="26:34">
      <c r="Z87" s="127" t="s">
        <v>390</v>
      </c>
      <c r="AA87" s="127" t="s">
        <v>330</v>
      </c>
      <c r="AB87" s="127" t="s">
        <v>552</v>
      </c>
      <c r="AC87" s="127" t="str">
        <f t="shared" si="1"/>
        <v>IcelandTrain - Underground/Metro</v>
      </c>
      <c r="AD87" s="127">
        <v>2023</v>
      </c>
      <c r="AE87" s="127" t="s">
        <v>420</v>
      </c>
      <c r="AF87" s="127" t="s">
        <v>420</v>
      </c>
      <c r="AG87" s="127" t="s">
        <v>420</v>
      </c>
      <c r="AH87" s="127" t="s">
        <v>420</v>
      </c>
    </row>
    <row r="88" spans="26:34">
      <c r="Z88" s="127" t="s">
        <v>413</v>
      </c>
      <c r="AA88" s="127" t="s">
        <v>330</v>
      </c>
      <c r="AB88" s="127" t="s">
        <v>552</v>
      </c>
      <c r="AC88" s="127" t="str">
        <f t="shared" si="1"/>
        <v>SwedenTrain - Underground/Metro</v>
      </c>
      <c r="AD88" s="127">
        <v>2023</v>
      </c>
      <c r="AE88" s="127">
        <v>3.5079544597208176E-2</v>
      </c>
      <c r="AF88" s="127" t="s">
        <v>417</v>
      </c>
      <c r="AG88" s="127" t="s">
        <v>354</v>
      </c>
      <c r="AH88" s="127" t="s">
        <v>421</v>
      </c>
    </row>
    <row r="89" spans="26:34">
      <c r="Z89" s="127" t="s">
        <v>404</v>
      </c>
      <c r="AA89" s="127" t="s">
        <v>330</v>
      </c>
      <c r="AB89" s="127" t="s">
        <v>552</v>
      </c>
      <c r="AC89" s="127" t="str">
        <f t="shared" si="1"/>
        <v>NorwayTrain - Underground/Metro</v>
      </c>
      <c r="AD89" s="127">
        <v>2023</v>
      </c>
      <c r="AE89" s="127">
        <v>3.5079544597208176E-2</v>
      </c>
      <c r="AF89" s="127" t="s">
        <v>417</v>
      </c>
      <c r="AG89" s="127" t="s">
        <v>354</v>
      </c>
      <c r="AH89" s="127" t="s">
        <v>421</v>
      </c>
    </row>
    <row r="90" spans="26:34">
      <c r="Z90" s="127" t="s">
        <v>414</v>
      </c>
      <c r="AA90" s="127" t="s">
        <v>330</v>
      </c>
      <c r="AB90" s="127" t="s">
        <v>552</v>
      </c>
      <c r="AC90" s="127" t="str">
        <f t="shared" si="1"/>
        <v>SwitzerlandTrain - Underground/Metro</v>
      </c>
      <c r="AD90" s="127">
        <v>2023</v>
      </c>
      <c r="AE90" s="127">
        <v>3.5079544597208176E-2</v>
      </c>
      <c r="AF90" s="127" t="s">
        <v>417</v>
      </c>
      <c r="AG90" s="127" t="s">
        <v>354</v>
      </c>
      <c r="AH90" s="127" t="s">
        <v>421</v>
      </c>
    </row>
    <row r="91" spans="26:34">
      <c r="Z91" s="127" t="s">
        <v>394</v>
      </c>
      <c r="AA91" s="127" t="s">
        <v>330</v>
      </c>
      <c r="AB91" s="127" t="s">
        <v>552</v>
      </c>
      <c r="AC91" s="127" t="str">
        <f t="shared" si="1"/>
        <v>LiechtensteinTrain - Underground/Metro</v>
      </c>
      <c r="AD91" s="127">
        <v>2023</v>
      </c>
      <c r="AE91" s="127" t="s">
        <v>420</v>
      </c>
      <c r="AF91" s="127" t="s">
        <v>420</v>
      </c>
      <c r="AG91" s="127" t="s">
        <v>420</v>
      </c>
      <c r="AH91" s="127" t="s">
        <v>420</v>
      </c>
    </row>
    <row r="92" spans="26:34">
      <c r="Z92" s="127" t="s">
        <v>396</v>
      </c>
      <c r="AA92" s="127" t="s">
        <v>330</v>
      </c>
      <c r="AB92" s="127" t="s">
        <v>552</v>
      </c>
      <c r="AC92" s="127" t="str">
        <f t="shared" si="1"/>
        <v>LuxembourgTrain - Underground/Metro</v>
      </c>
      <c r="AD92" s="127">
        <v>2023</v>
      </c>
      <c r="AE92" s="127" t="s">
        <v>420</v>
      </c>
      <c r="AF92" s="127" t="s">
        <v>420</v>
      </c>
      <c r="AG92" s="127" t="s">
        <v>420</v>
      </c>
      <c r="AH92" s="127" t="s">
        <v>420</v>
      </c>
    </row>
    <row r="93" spans="26:34">
      <c r="Z93" s="127" t="s">
        <v>383</v>
      </c>
      <c r="AA93" s="127" t="s">
        <v>330</v>
      </c>
      <c r="AB93" s="127" t="s">
        <v>552</v>
      </c>
      <c r="AC93" s="127" t="str">
        <f t="shared" si="1"/>
        <v>FinlandTrain - Underground/Metro</v>
      </c>
      <c r="AD93" s="127">
        <v>2023</v>
      </c>
      <c r="AE93" s="127">
        <v>3.5079544597208176E-2</v>
      </c>
      <c r="AF93" s="127" t="s">
        <v>417</v>
      </c>
      <c r="AG93" s="127" t="s">
        <v>354</v>
      </c>
      <c r="AH93" s="127" t="s">
        <v>421</v>
      </c>
    </row>
    <row r="94" spans="26:34">
      <c r="Z94" s="127" t="s">
        <v>384</v>
      </c>
      <c r="AA94" s="127" t="s">
        <v>330</v>
      </c>
      <c r="AB94" s="127" t="s">
        <v>552</v>
      </c>
      <c r="AC94" s="127" t="str">
        <f t="shared" si="1"/>
        <v>FranceTrain - Underground/Metro</v>
      </c>
      <c r="AD94" s="127">
        <v>2021</v>
      </c>
      <c r="AE94" s="127">
        <v>3.29E-3</v>
      </c>
      <c r="AF94" s="127" t="s">
        <v>350</v>
      </c>
      <c r="AG94" s="127" t="s">
        <v>351</v>
      </c>
    </row>
    <row r="95" spans="26:34">
      <c r="Z95" s="127" t="s">
        <v>399</v>
      </c>
      <c r="AA95" s="127" t="s">
        <v>330</v>
      </c>
      <c r="AB95" s="127" t="s">
        <v>552</v>
      </c>
      <c r="AC95" s="127" t="str">
        <f t="shared" si="1"/>
        <v>MonacoTrain - Underground/Metro</v>
      </c>
      <c r="AD95" s="127">
        <v>2023</v>
      </c>
      <c r="AE95" s="127" t="s">
        <v>420</v>
      </c>
      <c r="AF95" s="127" t="s">
        <v>420</v>
      </c>
      <c r="AG95" s="127" t="s">
        <v>420</v>
      </c>
      <c r="AH95" s="127" t="s">
        <v>420</v>
      </c>
    </row>
    <row r="96" spans="26:34">
      <c r="Z96" s="127" t="s">
        <v>356</v>
      </c>
      <c r="AA96" s="127" t="s">
        <v>330</v>
      </c>
      <c r="AB96" s="127" t="s">
        <v>552</v>
      </c>
      <c r="AC96" s="127" t="str">
        <f t="shared" si="1"/>
        <v>AndorraTrain - Underground/Metro</v>
      </c>
      <c r="AD96" s="127">
        <v>2023</v>
      </c>
      <c r="AE96" s="127" t="s">
        <v>420</v>
      </c>
      <c r="AF96" s="127" t="s">
        <v>420</v>
      </c>
      <c r="AG96" s="127" t="s">
        <v>420</v>
      </c>
      <c r="AH96" s="127" t="s">
        <v>420</v>
      </c>
    </row>
    <row r="97" spans="26:34">
      <c r="Z97" s="127" t="s">
        <v>393</v>
      </c>
      <c r="AA97" s="127" t="s">
        <v>330</v>
      </c>
      <c r="AB97" s="127" t="s">
        <v>552</v>
      </c>
      <c r="AC97" s="127" t="str">
        <f t="shared" si="1"/>
        <v>LatviaTrain - Underground/Metro</v>
      </c>
      <c r="AD97" s="127">
        <v>2023</v>
      </c>
      <c r="AE97" s="127" t="s">
        <v>420</v>
      </c>
      <c r="AF97" s="127" t="s">
        <v>420</v>
      </c>
      <c r="AG97" s="127" t="s">
        <v>420</v>
      </c>
      <c r="AH97" s="127" t="s">
        <v>420</v>
      </c>
    </row>
    <row r="98" spans="26:34">
      <c r="Z98" s="127" t="s">
        <v>360</v>
      </c>
      <c r="AA98" s="127" t="s">
        <v>330</v>
      </c>
      <c r="AB98" s="127" t="s">
        <v>552</v>
      </c>
      <c r="AC98" s="127" t="str">
        <f t="shared" si="1"/>
        <v>AustriaTrain - Underground/Metro</v>
      </c>
      <c r="AD98" s="127">
        <v>2023</v>
      </c>
      <c r="AE98" s="127">
        <v>3.5079544597208176E-2</v>
      </c>
      <c r="AF98" s="127" t="s">
        <v>417</v>
      </c>
      <c r="AG98" s="127" t="s">
        <v>354</v>
      </c>
      <c r="AH98" s="127" t="s">
        <v>421</v>
      </c>
    </row>
    <row r="99" spans="26:34">
      <c r="Z99" s="127" t="s">
        <v>381</v>
      </c>
      <c r="AA99" s="127" t="s">
        <v>330</v>
      </c>
      <c r="AB99" s="127" t="s">
        <v>552</v>
      </c>
      <c r="AC99" s="127" t="str">
        <f t="shared" si="1"/>
        <v>DenmarkTrain - Underground/Metro</v>
      </c>
      <c r="AD99" s="127">
        <v>2023</v>
      </c>
      <c r="AE99" s="127">
        <v>3.5079544597208176E-2</v>
      </c>
      <c r="AF99" s="127" t="s">
        <v>417</v>
      </c>
      <c r="AG99" s="127" t="s">
        <v>354</v>
      </c>
      <c r="AH99" s="127" t="s">
        <v>421</v>
      </c>
    </row>
    <row r="100" spans="26:34">
      <c r="Z100" s="127" t="s">
        <v>410</v>
      </c>
      <c r="AA100" s="127" t="s">
        <v>330</v>
      </c>
      <c r="AB100" s="127" t="s">
        <v>552</v>
      </c>
      <c r="AC100" s="127" t="str">
        <f t="shared" si="1"/>
        <v>SlovakiaTrain - Underground/Metro</v>
      </c>
      <c r="AD100" s="127">
        <v>2023</v>
      </c>
      <c r="AE100" s="127" t="s">
        <v>420</v>
      </c>
      <c r="AF100" s="127" t="s">
        <v>420</v>
      </c>
      <c r="AG100" s="127" t="s">
        <v>420</v>
      </c>
      <c r="AH100" s="127" t="s">
        <v>420</v>
      </c>
    </row>
    <row r="101" spans="26:34">
      <c r="Z101" s="127" t="s">
        <v>379</v>
      </c>
      <c r="AA101" s="127" t="s">
        <v>330</v>
      </c>
      <c r="AB101" s="127" t="s">
        <v>552</v>
      </c>
      <c r="AC101" s="127" t="str">
        <f t="shared" si="1"/>
        <v>CroatiaTrain - Underground/Metro</v>
      </c>
      <c r="AD101" s="127">
        <v>2023</v>
      </c>
      <c r="AE101" s="127" t="s">
        <v>420</v>
      </c>
      <c r="AF101" s="127" t="s">
        <v>420</v>
      </c>
      <c r="AG101" s="127" t="s">
        <v>420</v>
      </c>
      <c r="AH101" s="127" t="s">
        <v>420</v>
      </c>
    </row>
    <row r="102" spans="26:34">
      <c r="Z102" s="127" t="s">
        <v>367</v>
      </c>
      <c r="AA102" s="127" t="s">
        <v>330</v>
      </c>
      <c r="AB102" s="127" t="s">
        <v>552</v>
      </c>
      <c r="AC102" s="127" t="str">
        <f t="shared" si="1"/>
        <v>BelgiumTrain - Underground/Metro</v>
      </c>
      <c r="AD102" s="127">
        <v>2023</v>
      </c>
      <c r="AE102" s="127">
        <v>3.0000000000000001E-3</v>
      </c>
      <c r="AF102" s="127" t="s">
        <v>417</v>
      </c>
      <c r="AG102" s="127" t="s">
        <v>369</v>
      </c>
    </row>
    <row r="103" spans="26:34">
      <c r="Z103" s="127" t="s">
        <v>406</v>
      </c>
      <c r="AA103" s="127" t="s">
        <v>330</v>
      </c>
      <c r="AB103" s="127" t="s">
        <v>552</v>
      </c>
      <c r="AC103" s="127" t="str">
        <f t="shared" si="1"/>
        <v>PortugalTrain - Underground/Metro</v>
      </c>
      <c r="AD103" s="127">
        <v>2023</v>
      </c>
      <c r="AE103" s="127">
        <v>3.5079544597208176E-2</v>
      </c>
      <c r="AF103" s="127" t="s">
        <v>417</v>
      </c>
      <c r="AG103" s="127" t="s">
        <v>354</v>
      </c>
      <c r="AH103" s="127" t="s">
        <v>421</v>
      </c>
    </row>
    <row r="104" spans="26:34">
      <c r="Z104" s="127" t="s">
        <v>389</v>
      </c>
      <c r="AA104" s="127" t="s">
        <v>330</v>
      </c>
      <c r="AB104" s="127" t="s">
        <v>552</v>
      </c>
      <c r="AC104" s="127" t="str">
        <f t="shared" si="1"/>
        <v>HungaryTrain - Underground/Metro</v>
      </c>
      <c r="AD104" s="127">
        <v>2023</v>
      </c>
      <c r="AE104" s="127">
        <v>3.5079544597208176E-2</v>
      </c>
      <c r="AF104" s="127" t="s">
        <v>417</v>
      </c>
      <c r="AG104" s="127" t="s">
        <v>354</v>
      </c>
      <c r="AH104" s="127" t="s">
        <v>421</v>
      </c>
    </row>
    <row r="105" spans="26:34">
      <c r="Z105" s="127" t="s">
        <v>395</v>
      </c>
      <c r="AA105" s="127" t="s">
        <v>330</v>
      </c>
      <c r="AB105" s="127" t="s">
        <v>552</v>
      </c>
      <c r="AC105" s="127" t="str">
        <f t="shared" si="1"/>
        <v>LithuaniaTrain - Underground/Metro</v>
      </c>
      <c r="AD105" s="127">
        <v>2023</v>
      </c>
      <c r="AE105" s="127" t="s">
        <v>420</v>
      </c>
      <c r="AF105" s="127" t="s">
        <v>420</v>
      </c>
      <c r="AG105" s="127" t="s">
        <v>420</v>
      </c>
      <c r="AH105" s="127" t="s">
        <v>420</v>
      </c>
    </row>
    <row r="106" spans="26:34">
      <c r="Z106" s="127" t="s">
        <v>412</v>
      </c>
      <c r="AA106" s="127" t="s">
        <v>330</v>
      </c>
      <c r="AB106" s="127" t="s">
        <v>552</v>
      </c>
      <c r="AC106" s="127" t="str">
        <f t="shared" si="1"/>
        <v>SpainTrain - Underground/Metro</v>
      </c>
      <c r="AD106" s="127">
        <v>2023</v>
      </c>
      <c r="AE106" s="127">
        <v>3.5079544597208176E-2</v>
      </c>
      <c r="AF106" s="127" t="s">
        <v>417</v>
      </c>
      <c r="AG106" s="127" t="s">
        <v>354</v>
      </c>
      <c r="AH106" s="127" t="s">
        <v>421</v>
      </c>
    </row>
    <row r="107" spans="26:34">
      <c r="Z107" s="127" t="s">
        <v>411</v>
      </c>
      <c r="AA107" s="127" t="s">
        <v>330</v>
      </c>
      <c r="AB107" s="127" t="s">
        <v>552</v>
      </c>
      <c r="AC107" s="127" t="str">
        <f t="shared" si="1"/>
        <v>SloveniaTrain - Underground/Metro</v>
      </c>
      <c r="AD107" s="127">
        <v>2023</v>
      </c>
      <c r="AE107" s="127" t="s">
        <v>420</v>
      </c>
      <c r="AF107" s="127" t="s">
        <v>420</v>
      </c>
      <c r="AG107" s="127" t="s">
        <v>420</v>
      </c>
      <c r="AH107" s="127" t="s">
        <v>420</v>
      </c>
    </row>
    <row r="108" spans="26:34">
      <c r="Z108" s="127" t="s">
        <v>408</v>
      </c>
      <c r="AA108" s="127" t="s">
        <v>330</v>
      </c>
      <c r="AB108" s="127" t="s">
        <v>552</v>
      </c>
      <c r="AC108" s="127" t="str">
        <f t="shared" si="1"/>
        <v>San MarinoTrain - Underground/Metro</v>
      </c>
      <c r="AD108" s="127">
        <v>2023</v>
      </c>
      <c r="AE108" s="127" t="s">
        <v>420</v>
      </c>
      <c r="AF108" s="127" t="s">
        <v>420</v>
      </c>
      <c r="AG108" s="127" t="s">
        <v>420</v>
      </c>
      <c r="AH108" s="127" t="s">
        <v>420</v>
      </c>
    </row>
    <row r="109" spans="26:34">
      <c r="Z109" s="127" t="s">
        <v>416</v>
      </c>
      <c r="AA109" s="127" t="s">
        <v>330</v>
      </c>
      <c r="AB109" s="127" t="s">
        <v>552</v>
      </c>
      <c r="AC109" s="127" t="str">
        <f t="shared" si="1"/>
        <v>United KingdomTrain - Underground/Metro</v>
      </c>
      <c r="AD109" s="127">
        <v>2023</v>
      </c>
      <c r="AE109" s="127">
        <v>3.5079544597208176E-2</v>
      </c>
      <c r="AF109" s="127" t="s">
        <v>417</v>
      </c>
      <c r="AG109" s="127" t="s">
        <v>354</v>
      </c>
      <c r="AH109" s="127" t="s">
        <v>421</v>
      </c>
    </row>
    <row r="110" spans="26:34">
      <c r="Z110" s="127" t="s">
        <v>415</v>
      </c>
      <c r="AA110" s="127" t="s">
        <v>330</v>
      </c>
      <c r="AB110" s="127" t="s">
        <v>552</v>
      </c>
      <c r="AC110" s="127" t="str">
        <f t="shared" si="1"/>
        <v>UkraineTrain - Underground/Metro</v>
      </c>
      <c r="AD110" s="127">
        <v>2023</v>
      </c>
      <c r="AE110" s="127">
        <v>3.5079544597208176E-2</v>
      </c>
      <c r="AF110" s="127" t="s">
        <v>417</v>
      </c>
      <c r="AG110" s="127" t="s">
        <v>354</v>
      </c>
      <c r="AH110" s="127" t="s">
        <v>421</v>
      </c>
    </row>
    <row r="111" spans="26:34">
      <c r="Z111" s="127" t="s">
        <v>407</v>
      </c>
      <c r="AA111" s="127" t="s">
        <v>330</v>
      </c>
      <c r="AB111" s="127" t="s">
        <v>552</v>
      </c>
      <c r="AC111" s="127" t="str">
        <f t="shared" si="1"/>
        <v>RomaniaTrain - Underground/Metro</v>
      </c>
      <c r="AD111" s="127">
        <v>2023</v>
      </c>
      <c r="AE111" s="127">
        <v>3.5079544597208176E-2</v>
      </c>
      <c r="AF111" s="127" t="s">
        <v>417</v>
      </c>
      <c r="AG111" s="127" t="s">
        <v>354</v>
      </c>
      <c r="AH111" s="127" t="s">
        <v>421</v>
      </c>
    </row>
    <row r="112" spans="26:34">
      <c r="Z112" s="127" t="s">
        <v>344</v>
      </c>
      <c r="AA112" s="127" t="s">
        <v>330</v>
      </c>
      <c r="AB112" s="127" t="s">
        <v>552</v>
      </c>
      <c r="AC112" s="127" t="str">
        <f t="shared" si="1"/>
        <v>AlbaniaTrain - Underground/Metro</v>
      </c>
      <c r="AD112" s="127">
        <v>2023</v>
      </c>
      <c r="AE112" s="127" t="s">
        <v>420</v>
      </c>
      <c r="AF112" s="127" t="s">
        <v>420</v>
      </c>
      <c r="AG112" s="127" t="s">
        <v>420</v>
      </c>
      <c r="AH112" s="127" t="s">
        <v>420</v>
      </c>
    </row>
    <row r="113" spans="26:34">
      <c r="Z113" s="127" t="s">
        <v>392</v>
      </c>
      <c r="AA113" s="127" t="s">
        <v>330</v>
      </c>
      <c r="AB113" s="127" t="s">
        <v>552</v>
      </c>
      <c r="AC113" s="127" t="str">
        <f t="shared" si="1"/>
        <v>ItalyTrain - Underground/Metro</v>
      </c>
      <c r="AD113" s="127">
        <v>2023</v>
      </c>
      <c r="AE113" s="127">
        <v>3.5079544597208176E-2</v>
      </c>
      <c r="AF113" s="127" t="s">
        <v>417</v>
      </c>
      <c r="AG113" s="127" t="s">
        <v>354</v>
      </c>
      <c r="AH113" s="127" t="s">
        <v>421</v>
      </c>
    </row>
    <row r="114" spans="26:34">
      <c r="Z114" s="127" t="s">
        <v>364</v>
      </c>
      <c r="AA114" s="127" t="s">
        <v>330</v>
      </c>
      <c r="AB114" s="127" t="s">
        <v>552</v>
      </c>
      <c r="AC114" s="127" t="str">
        <f t="shared" si="1"/>
        <v>BelarusTrain - Underground/Metro</v>
      </c>
      <c r="AD114" s="127">
        <v>2023</v>
      </c>
      <c r="AE114" s="127">
        <v>3.5079544597208176E-2</v>
      </c>
      <c r="AF114" s="127" t="s">
        <v>417</v>
      </c>
      <c r="AG114" s="127" t="s">
        <v>354</v>
      </c>
      <c r="AH114" s="127" t="s">
        <v>421</v>
      </c>
    </row>
    <row r="115" spans="26:34">
      <c r="Z115" s="127" t="s">
        <v>391</v>
      </c>
      <c r="AA115" s="127" t="s">
        <v>330</v>
      </c>
      <c r="AB115" s="127" t="s">
        <v>552</v>
      </c>
      <c r="AC115" s="127" t="str">
        <f t="shared" si="1"/>
        <v>IrelandTrain - Underground/Metro</v>
      </c>
      <c r="AD115" s="127">
        <v>2023</v>
      </c>
      <c r="AE115" s="127" t="s">
        <v>420</v>
      </c>
      <c r="AF115" s="127" t="s">
        <v>420</v>
      </c>
      <c r="AG115" s="127" t="s">
        <v>420</v>
      </c>
      <c r="AH115" s="127" t="s">
        <v>420</v>
      </c>
    </row>
    <row r="116" spans="26:34">
      <c r="Z116" s="127" t="s">
        <v>401</v>
      </c>
      <c r="AA116" s="127" t="s">
        <v>330</v>
      </c>
      <c r="AB116" s="127" t="s">
        <v>552</v>
      </c>
      <c r="AC116" s="127" t="str">
        <f t="shared" si="1"/>
        <v>NetherlandsTrain - Underground/Metro</v>
      </c>
      <c r="AD116" s="127">
        <v>2024</v>
      </c>
      <c r="AE116" s="127">
        <v>3.0000000000000001E-3</v>
      </c>
      <c r="AF116" s="127" t="s">
        <v>417</v>
      </c>
      <c r="AG116" s="127" t="s">
        <v>403</v>
      </c>
    </row>
    <row r="117" spans="26:34">
      <c r="Z117" s="127" t="s">
        <v>397</v>
      </c>
      <c r="AA117" s="127" t="s">
        <v>330</v>
      </c>
      <c r="AB117" s="127" t="s">
        <v>552</v>
      </c>
      <c r="AC117" s="127" t="str">
        <f t="shared" si="1"/>
        <v>MaltaTrain - Underground/Metro</v>
      </c>
      <c r="AD117" s="127">
        <v>2023</v>
      </c>
      <c r="AE117" s="127" t="s">
        <v>420</v>
      </c>
      <c r="AF117" s="127" t="s">
        <v>420</v>
      </c>
      <c r="AG117" s="127" t="s">
        <v>420</v>
      </c>
      <c r="AH117" s="127" t="s">
        <v>420</v>
      </c>
    </row>
    <row r="118" spans="26:34">
      <c r="Z118" s="127" t="s">
        <v>385</v>
      </c>
      <c r="AA118" s="127" t="s">
        <v>330</v>
      </c>
      <c r="AB118" s="127" t="s">
        <v>552</v>
      </c>
      <c r="AC118" s="127" t="str">
        <f t="shared" si="1"/>
        <v>GermanyTrain - Underground/Metro</v>
      </c>
      <c r="AD118" s="127">
        <v>2023</v>
      </c>
      <c r="AE118" s="127">
        <v>3.5079544597208176E-2</v>
      </c>
      <c r="AF118" s="127" t="s">
        <v>417</v>
      </c>
      <c r="AG118" s="127" t="s">
        <v>354</v>
      </c>
      <c r="AH118" s="127" t="s">
        <v>421</v>
      </c>
    </row>
    <row r="119" spans="26:34">
      <c r="Z119" s="127" t="s">
        <v>400</v>
      </c>
      <c r="AA119" s="127" t="s">
        <v>330</v>
      </c>
      <c r="AB119" s="127" t="s">
        <v>552</v>
      </c>
      <c r="AC119" s="127" t="str">
        <f t="shared" si="1"/>
        <v>MontenegroTrain - Underground/Metro</v>
      </c>
      <c r="AD119" s="127">
        <v>2023</v>
      </c>
      <c r="AE119" s="127" t="s">
        <v>420</v>
      </c>
      <c r="AF119" s="127" t="s">
        <v>420</v>
      </c>
      <c r="AG119" s="127" t="s">
        <v>420</v>
      </c>
      <c r="AH119" s="127" t="s">
        <v>420</v>
      </c>
    </row>
    <row r="120" spans="26:34">
      <c r="Z120" s="127" t="s">
        <v>380</v>
      </c>
      <c r="AA120" s="127" t="s">
        <v>330</v>
      </c>
      <c r="AB120" s="127" t="s">
        <v>552</v>
      </c>
      <c r="AC120" s="127" t="str">
        <f t="shared" si="1"/>
        <v>CzechiaTrain - Underground/Metro</v>
      </c>
      <c r="AD120" s="127">
        <v>2023</v>
      </c>
      <c r="AE120" s="127">
        <v>3.5079544597208176E-2</v>
      </c>
      <c r="AF120" s="127" t="s">
        <v>417</v>
      </c>
      <c r="AG120" s="127" t="s">
        <v>354</v>
      </c>
      <c r="AH120" s="127" t="s">
        <v>421</v>
      </c>
    </row>
    <row r="121" spans="26:34">
      <c r="Z121" s="127" t="s">
        <v>386</v>
      </c>
      <c r="AA121" s="127" t="s">
        <v>330</v>
      </c>
      <c r="AB121" s="127" t="s">
        <v>552</v>
      </c>
      <c r="AC121" s="127" t="str">
        <f t="shared" si="1"/>
        <v>GreeceTrain - Underground/Metro</v>
      </c>
      <c r="AD121" s="127">
        <v>2023</v>
      </c>
      <c r="AE121" s="127">
        <v>3.5079544597208176E-2</v>
      </c>
      <c r="AF121" s="127" t="s">
        <v>417</v>
      </c>
      <c r="AG121" s="127" t="s">
        <v>354</v>
      </c>
      <c r="AH121" s="127" t="s">
        <v>421</v>
      </c>
    </row>
    <row r="122" spans="26:34">
      <c r="Z122" s="127" t="s">
        <v>376</v>
      </c>
      <c r="AA122" s="127" t="s">
        <v>330</v>
      </c>
      <c r="AB122" s="127" t="s">
        <v>552</v>
      </c>
      <c r="AC122" s="127" t="str">
        <f t="shared" si="1"/>
        <v>BulgariaTrain - Underground/Metro</v>
      </c>
      <c r="AD122" s="127">
        <v>2023</v>
      </c>
      <c r="AE122" s="127">
        <v>3.5079544597208176E-2</v>
      </c>
      <c r="AF122" s="127" t="s">
        <v>417</v>
      </c>
      <c r="AG122" s="127" t="s">
        <v>354</v>
      </c>
      <c r="AH122" s="127" t="s">
        <v>421</v>
      </c>
    </row>
    <row r="123" spans="26:34">
      <c r="Z123" s="127" t="s">
        <v>371</v>
      </c>
      <c r="AA123" s="127" t="s">
        <v>330</v>
      </c>
      <c r="AB123" s="127" t="s">
        <v>552</v>
      </c>
      <c r="AC123" s="127" t="str">
        <f t="shared" si="1"/>
        <v>Bosnia and HerzegovinaTrain - Underground/Metro</v>
      </c>
      <c r="AD123" s="127">
        <v>2023</v>
      </c>
      <c r="AE123" s="127" t="s">
        <v>420</v>
      </c>
      <c r="AF123" s="127" t="s">
        <v>420</v>
      </c>
      <c r="AG123" s="127" t="s">
        <v>420</v>
      </c>
      <c r="AH123" s="127" t="s">
        <v>420</v>
      </c>
    </row>
    <row r="124" spans="26:34">
      <c r="Z124" s="127" t="s">
        <v>402</v>
      </c>
      <c r="AA124" s="127" t="s">
        <v>330</v>
      </c>
      <c r="AB124" s="127" t="s">
        <v>552</v>
      </c>
      <c r="AC124" s="127" t="str">
        <f t="shared" si="1"/>
        <v>North MacedoniaTrain - Underground/Metro</v>
      </c>
      <c r="AD124" s="127">
        <v>2023</v>
      </c>
      <c r="AE124" s="127" t="s">
        <v>420</v>
      </c>
      <c r="AF124" s="127" t="s">
        <v>420</v>
      </c>
      <c r="AG124" s="127" t="s">
        <v>420</v>
      </c>
      <c r="AH124" s="127" t="s">
        <v>420</v>
      </c>
    </row>
    <row r="125" spans="26:34">
      <c r="Z125" s="127" t="s">
        <v>409</v>
      </c>
      <c r="AA125" s="127" t="s">
        <v>330</v>
      </c>
      <c r="AB125" s="127" t="s">
        <v>552</v>
      </c>
      <c r="AC125" s="127" t="str">
        <f t="shared" si="1"/>
        <v>SerbiaTrain - Underground/Metro</v>
      </c>
      <c r="AD125" s="127">
        <v>2023</v>
      </c>
      <c r="AE125" s="127" t="s">
        <v>420</v>
      </c>
      <c r="AF125" s="127" t="s">
        <v>420</v>
      </c>
      <c r="AG125" s="127" t="s">
        <v>420</v>
      </c>
      <c r="AH125" s="127" t="s">
        <v>420</v>
      </c>
    </row>
    <row r="126" spans="26:34">
      <c r="Z126" s="127" t="s">
        <v>382</v>
      </c>
      <c r="AA126" s="127" t="s">
        <v>330</v>
      </c>
      <c r="AB126" s="127" t="s">
        <v>552</v>
      </c>
      <c r="AC126" s="127" t="str">
        <f t="shared" si="1"/>
        <v>EstoniaTrain - Underground/Metro</v>
      </c>
      <c r="AD126" s="127">
        <v>2023</v>
      </c>
      <c r="AE126" s="127" t="s">
        <v>420</v>
      </c>
      <c r="AF126" s="127" t="s">
        <v>420</v>
      </c>
      <c r="AG126" s="127" t="s">
        <v>420</v>
      </c>
      <c r="AH126" s="127" t="s">
        <v>420</v>
      </c>
    </row>
    <row r="127" spans="26:34">
      <c r="Z127" s="127" t="s">
        <v>405</v>
      </c>
      <c r="AA127" s="127" t="s">
        <v>330</v>
      </c>
      <c r="AB127" s="127" t="s">
        <v>552</v>
      </c>
      <c r="AC127" s="127" t="str">
        <f t="shared" si="1"/>
        <v>PolandTrain - Underground/Metro</v>
      </c>
      <c r="AD127" s="127">
        <v>2023</v>
      </c>
      <c r="AE127" s="127">
        <v>3.5079544597208176E-2</v>
      </c>
      <c r="AF127" s="127" t="s">
        <v>417</v>
      </c>
      <c r="AG127" s="127" t="s">
        <v>354</v>
      </c>
      <c r="AH127" s="127" t="s">
        <v>421</v>
      </c>
    </row>
    <row r="128" spans="26:34">
      <c r="Z128" s="127" t="s">
        <v>398</v>
      </c>
      <c r="AA128" s="127" t="s">
        <v>330</v>
      </c>
      <c r="AB128" s="127" t="s">
        <v>552</v>
      </c>
      <c r="AC128" s="127" t="str">
        <f t="shared" si="1"/>
        <v>MoldovaTrain - Underground/Metro</v>
      </c>
      <c r="AD128" s="127">
        <v>2023</v>
      </c>
      <c r="AE128" s="127" t="s">
        <v>420</v>
      </c>
      <c r="AF128" s="127" t="s">
        <v>420</v>
      </c>
      <c r="AG128" s="127" t="s">
        <v>420</v>
      </c>
      <c r="AH128" s="127" t="s">
        <v>420</v>
      </c>
    </row>
    <row r="129" spans="26:34">
      <c r="Z129" s="127" t="s">
        <v>344</v>
      </c>
      <c r="AA129" s="127" t="s">
        <v>333</v>
      </c>
      <c r="AB129" s="127" t="s">
        <v>524</v>
      </c>
      <c r="AC129" s="127" t="str">
        <f t="shared" si="1"/>
        <v>AlbaniaPlane - Short-haul - Economy</v>
      </c>
      <c r="AD129" s="127">
        <v>2023</v>
      </c>
      <c r="AE129" s="127">
        <v>0.20535935436241612</v>
      </c>
      <c r="AF129" s="127" t="s">
        <v>417</v>
      </c>
      <c r="AG129" s="127" t="s">
        <v>354</v>
      </c>
      <c r="AH129" s="127" t="s">
        <v>421</v>
      </c>
    </row>
    <row r="130" spans="26:34">
      <c r="Z130" s="127" t="s">
        <v>344</v>
      </c>
      <c r="AA130" s="127" t="s">
        <v>333</v>
      </c>
      <c r="AB130" s="127" t="s">
        <v>528</v>
      </c>
      <c r="AC130" s="127" t="str">
        <f t="shared" si="1"/>
        <v>AlbaniaPlane - Short-haul - Business class</v>
      </c>
      <c r="AD130" s="127">
        <v>2023</v>
      </c>
      <c r="AE130" s="127">
        <v>0.30803287785234901</v>
      </c>
      <c r="AF130" s="127" t="s">
        <v>417</v>
      </c>
      <c r="AG130" s="127" t="s">
        <v>354</v>
      </c>
      <c r="AH130" s="127" t="s">
        <v>421</v>
      </c>
    </row>
    <row r="131" spans="26:34">
      <c r="Z131" s="127" t="s">
        <v>344</v>
      </c>
      <c r="AA131" s="127" t="s">
        <v>333</v>
      </c>
      <c r="AB131" s="127" t="s">
        <v>532</v>
      </c>
      <c r="AC131" s="127" t="str">
        <f t="shared" ref="AC131:AC194" si="2">Z131&amp;AB131</f>
        <v>AlbaniaPlane - Long-haul - Economy</v>
      </c>
      <c r="AD131" s="127">
        <v>2023</v>
      </c>
      <c r="AE131" s="127">
        <v>0.22471828053691276</v>
      </c>
      <c r="AF131" s="127" t="s">
        <v>417</v>
      </c>
      <c r="AG131" s="127" t="s">
        <v>354</v>
      </c>
      <c r="AH131" s="127" t="s">
        <v>421</v>
      </c>
    </row>
    <row r="132" spans="26:34">
      <c r="Z132" s="127" t="s">
        <v>344</v>
      </c>
      <c r="AA132" s="127" t="s">
        <v>333</v>
      </c>
      <c r="AB132" s="127" t="s">
        <v>535</v>
      </c>
      <c r="AC132" s="127" t="str">
        <f t="shared" si="2"/>
        <v>AlbaniaPlane - Long-haul - Premium economy</v>
      </c>
      <c r="AD132" s="127">
        <v>2023</v>
      </c>
      <c r="AE132" s="127">
        <v>0.35952519328859062</v>
      </c>
      <c r="AF132" s="127" t="s">
        <v>417</v>
      </c>
      <c r="AG132" s="127" t="s">
        <v>354</v>
      </c>
      <c r="AH132" s="127" t="s">
        <v>421</v>
      </c>
    </row>
    <row r="133" spans="26:34">
      <c r="Z133" s="127" t="s">
        <v>344</v>
      </c>
      <c r="AA133" s="127" t="s">
        <v>333</v>
      </c>
      <c r="AB133" s="127" t="s">
        <v>539</v>
      </c>
      <c r="AC133" s="127" t="str">
        <f t="shared" si="2"/>
        <v>AlbaniaPlane - Long-haul - Business class</v>
      </c>
      <c r="AD133" s="127">
        <v>2023</v>
      </c>
      <c r="AE133" s="127">
        <v>0.6516569302013423</v>
      </c>
      <c r="AF133" s="127" t="s">
        <v>417</v>
      </c>
      <c r="AG133" s="127" t="s">
        <v>354</v>
      </c>
      <c r="AH133" s="127" t="s">
        <v>421</v>
      </c>
    </row>
    <row r="134" spans="26:34">
      <c r="Z134" s="127" t="s">
        <v>344</v>
      </c>
      <c r="AA134" s="127" t="s">
        <v>333</v>
      </c>
      <c r="AB134" s="127" t="s">
        <v>543</v>
      </c>
      <c r="AC134" s="127" t="str">
        <f t="shared" si="2"/>
        <v>AlbaniaPlane - Long-haul - First class</v>
      </c>
      <c r="AD134" s="127">
        <v>2023</v>
      </c>
      <c r="AE134" s="127">
        <v>0.89884302953020123</v>
      </c>
      <c r="AF134" s="127" t="s">
        <v>417</v>
      </c>
      <c r="AG134" s="127" t="s">
        <v>354</v>
      </c>
      <c r="AH134" s="127" t="s">
        <v>421</v>
      </c>
    </row>
    <row r="135" spans="26:34">
      <c r="Z135" s="127" t="s">
        <v>356</v>
      </c>
      <c r="AA135" s="127" t="s">
        <v>333</v>
      </c>
      <c r="AB135" s="127" t="s">
        <v>524</v>
      </c>
      <c r="AC135" s="127" t="str">
        <f t="shared" si="2"/>
        <v>AndorraPlane - Short-haul - Economy</v>
      </c>
      <c r="AD135" s="127">
        <v>2023</v>
      </c>
      <c r="AE135" s="127">
        <v>0.20535935436241612</v>
      </c>
      <c r="AF135" s="127" t="s">
        <v>417</v>
      </c>
      <c r="AG135" s="127" t="s">
        <v>354</v>
      </c>
      <c r="AH135" s="127" t="s">
        <v>421</v>
      </c>
    </row>
    <row r="136" spans="26:34">
      <c r="Z136" s="127" t="s">
        <v>356</v>
      </c>
      <c r="AA136" s="127" t="s">
        <v>333</v>
      </c>
      <c r="AB136" s="127" t="s">
        <v>528</v>
      </c>
      <c r="AC136" s="127" t="str">
        <f t="shared" si="2"/>
        <v>AndorraPlane - Short-haul - Business class</v>
      </c>
      <c r="AD136" s="127">
        <v>2023</v>
      </c>
      <c r="AE136" s="127">
        <v>0.30803287785234901</v>
      </c>
      <c r="AF136" s="127" t="s">
        <v>417</v>
      </c>
      <c r="AG136" s="127" t="s">
        <v>354</v>
      </c>
      <c r="AH136" s="127" t="s">
        <v>421</v>
      </c>
    </row>
    <row r="137" spans="26:34">
      <c r="Z137" s="127" t="s">
        <v>356</v>
      </c>
      <c r="AA137" s="127" t="s">
        <v>333</v>
      </c>
      <c r="AB137" s="127" t="s">
        <v>532</v>
      </c>
      <c r="AC137" s="127" t="str">
        <f t="shared" si="2"/>
        <v>AndorraPlane - Long-haul - Economy</v>
      </c>
      <c r="AD137" s="127">
        <v>2023</v>
      </c>
      <c r="AE137" s="127">
        <v>0.22471828053691276</v>
      </c>
      <c r="AF137" s="127" t="s">
        <v>417</v>
      </c>
      <c r="AG137" s="127" t="s">
        <v>354</v>
      </c>
      <c r="AH137" s="127" t="s">
        <v>421</v>
      </c>
    </row>
    <row r="138" spans="26:34">
      <c r="Z138" s="127" t="s">
        <v>356</v>
      </c>
      <c r="AA138" s="127" t="s">
        <v>333</v>
      </c>
      <c r="AB138" s="127" t="s">
        <v>535</v>
      </c>
      <c r="AC138" s="127" t="str">
        <f t="shared" si="2"/>
        <v>AndorraPlane - Long-haul - Premium economy</v>
      </c>
      <c r="AD138" s="127">
        <v>2023</v>
      </c>
      <c r="AE138" s="127">
        <v>0.35952519328859062</v>
      </c>
      <c r="AF138" s="127" t="s">
        <v>417</v>
      </c>
      <c r="AG138" s="127" t="s">
        <v>354</v>
      </c>
      <c r="AH138" s="127" t="s">
        <v>421</v>
      </c>
    </row>
    <row r="139" spans="26:34">
      <c r="Z139" s="127" t="s">
        <v>356</v>
      </c>
      <c r="AA139" s="127" t="s">
        <v>333</v>
      </c>
      <c r="AB139" s="127" t="s">
        <v>539</v>
      </c>
      <c r="AC139" s="127" t="str">
        <f t="shared" si="2"/>
        <v>AndorraPlane - Long-haul - Business class</v>
      </c>
      <c r="AD139" s="127">
        <v>2023</v>
      </c>
      <c r="AE139" s="127">
        <v>0.6516569302013423</v>
      </c>
      <c r="AF139" s="127" t="s">
        <v>417</v>
      </c>
      <c r="AG139" s="127" t="s">
        <v>354</v>
      </c>
      <c r="AH139" s="127" t="s">
        <v>421</v>
      </c>
    </row>
    <row r="140" spans="26:34">
      <c r="Z140" s="127" t="s">
        <v>356</v>
      </c>
      <c r="AA140" s="127" t="s">
        <v>333</v>
      </c>
      <c r="AB140" s="127" t="s">
        <v>543</v>
      </c>
      <c r="AC140" s="127" t="str">
        <f t="shared" si="2"/>
        <v>AndorraPlane - Long-haul - First class</v>
      </c>
      <c r="AD140" s="127">
        <v>2023</v>
      </c>
      <c r="AE140" s="127">
        <v>0.89884302953020123</v>
      </c>
      <c r="AF140" s="127" t="s">
        <v>417</v>
      </c>
      <c r="AG140" s="127" t="s">
        <v>354</v>
      </c>
      <c r="AH140" s="127" t="s">
        <v>421</v>
      </c>
    </row>
    <row r="141" spans="26:34">
      <c r="Z141" s="127" t="s">
        <v>360</v>
      </c>
      <c r="AA141" s="127" t="s">
        <v>333</v>
      </c>
      <c r="AB141" s="127" t="s">
        <v>524</v>
      </c>
      <c r="AC141" s="127" t="str">
        <f t="shared" si="2"/>
        <v>AustriaPlane - Short-haul - Economy</v>
      </c>
      <c r="AD141" s="127">
        <v>2023</v>
      </c>
      <c r="AE141" s="127">
        <v>0.20535935436241612</v>
      </c>
      <c r="AF141" s="127" t="s">
        <v>417</v>
      </c>
      <c r="AG141" s="127" t="s">
        <v>354</v>
      </c>
      <c r="AH141" s="127" t="s">
        <v>421</v>
      </c>
    </row>
    <row r="142" spans="26:34">
      <c r="Z142" s="127" t="s">
        <v>360</v>
      </c>
      <c r="AA142" s="127" t="s">
        <v>333</v>
      </c>
      <c r="AB142" s="127" t="s">
        <v>528</v>
      </c>
      <c r="AC142" s="127" t="str">
        <f t="shared" si="2"/>
        <v>AustriaPlane - Short-haul - Business class</v>
      </c>
      <c r="AD142" s="127">
        <v>2023</v>
      </c>
      <c r="AE142" s="127">
        <v>0.30803287785234901</v>
      </c>
      <c r="AF142" s="127" t="s">
        <v>417</v>
      </c>
      <c r="AG142" s="127" t="s">
        <v>354</v>
      </c>
      <c r="AH142" s="127" t="s">
        <v>421</v>
      </c>
    </row>
    <row r="143" spans="26:34">
      <c r="Z143" s="127" t="s">
        <v>360</v>
      </c>
      <c r="AA143" s="127" t="s">
        <v>333</v>
      </c>
      <c r="AB143" s="127" t="s">
        <v>532</v>
      </c>
      <c r="AC143" s="127" t="str">
        <f t="shared" si="2"/>
        <v>AustriaPlane - Long-haul - Economy</v>
      </c>
      <c r="AD143" s="127">
        <v>2023</v>
      </c>
      <c r="AE143" s="127">
        <v>0.22471828053691276</v>
      </c>
      <c r="AF143" s="127" t="s">
        <v>417</v>
      </c>
      <c r="AG143" s="127" t="s">
        <v>354</v>
      </c>
      <c r="AH143" s="127" t="s">
        <v>421</v>
      </c>
    </row>
    <row r="144" spans="26:34">
      <c r="Z144" s="127" t="s">
        <v>360</v>
      </c>
      <c r="AA144" s="127" t="s">
        <v>333</v>
      </c>
      <c r="AB144" s="127" t="s">
        <v>535</v>
      </c>
      <c r="AC144" s="127" t="str">
        <f t="shared" si="2"/>
        <v>AustriaPlane - Long-haul - Premium economy</v>
      </c>
      <c r="AD144" s="127">
        <v>2023</v>
      </c>
      <c r="AE144" s="127">
        <v>0.35952519328859062</v>
      </c>
      <c r="AF144" s="127" t="s">
        <v>417</v>
      </c>
      <c r="AG144" s="127" t="s">
        <v>354</v>
      </c>
      <c r="AH144" s="127" t="s">
        <v>421</v>
      </c>
    </row>
    <row r="145" spans="26:34">
      <c r="Z145" s="127" t="s">
        <v>360</v>
      </c>
      <c r="AA145" s="127" t="s">
        <v>333</v>
      </c>
      <c r="AB145" s="127" t="s">
        <v>539</v>
      </c>
      <c r="AC145" s="127" t="str">
        <f t="shared" si="2"/>
        <v>AustriaPlane - Long-haul - Business class</v>
      </c>
      <c r="AD145" s="127">
        <v>2023</v>
      </c>
      <c r="AE145" s="127">
        <v>0.6516569302013423</v>
      </c>
      <c r="AF145" s="127" t="s">
        <v>417</v>
      </c>
      <c r="AG145" s="127" t="s">
        <v>354</v>
      </c>
      <c r="AH145" s="127" t="s">
        <v>421</v>
      </c>
    </row>
    <row r="146" spans="26:34">
      <c r="Z146" s="127" t="s">
        <v>360</v>
      </c>
      <c r="AA146" s="127" t="s">
        <v>333</v>
      </c>
      <c r="AB146" s="127" t="s">
        <v>543</v>
      </c>
      <c r="AC146" s="127" t="str">
        <f t="shared" si="2"/>
        <v>AustriaPlane - Long-haul - First class</v>
      </c>
      <c r="AD146" s="127">
        <v>2023</v>
      </c>
      <c r="AE146" s="127">
        <v>0.89884302953020123</v>
      </c>
      <c r="AF146" s="127" t="s">
        <v>417</v>
      </c>
      <c r="AG146" s="127" t="s">
        <v>354</v>
      </c>
      <c r="AH146" s="127" t="s">
        <v>421</v>
      </c>
    </row>
    <row r="147" spans="26:34">
      <c r="Z147" s="127" t="s">
        <v>364</v>
      </c>
      <c r="AA147" s="127" t="s">
        <v>333</v>
      </c>
      <c r="AB147" s="127" t="s">
        <v>524</v>
      </c>
      <c r="AC147" s="127" t="str">
        <f t="shared" si="2"/>
        <v>BelarusPlane - Short-haul - Economy</v>
      </c>
      <c r="AD147" s="127">
        <v>2023</v>
      </c>
      <c r="AE147" s="127">
        <v>0.20535935436241612</v>
      </c>
      <c r="AF147" s="127" t="s">
        <v>417</v>
      </c>
      <c r="AG147" s="127" t="s">
        <v>354</v>
      </c>
      <c r="AH147" s="127" t="s">
        <v>421</v>
      </c>
    </row>
    <row r="148" spans="26:34">
      <c r="Z148" s="127" t="s">
        <v>364</v>
      </c>
      <c r="AA148" s="127" t="s">
        <v>333</v>
      </c>
      <c r="AB148" s="127" t="s">
        <v>528</v>
      </c>
      <c r="AC148" s="127" t="str">
        <f t="shared" si="2"/>
        <v>BelarusPlane - Short-haul - Business class</v>
      </c>
      <c r="AD148" s="127">
        <v>2023</v>
      </c>
      <c r="AE148" s="127">
        <v>0.30803287785234901</v>
      </c>
      <c r="AF148" s="127" t="s">
        <v>417</v>
      </c>
      <c r="AG148" s="127" t="s">
        <v>354</v>
      </c>
      <c r="AH148" s="127" t="s">
        <v>421</v>
      </c>
    </row>
    <row r="149" spans="26:34">
      <c r="Z149" s="127" t="s">
        <v>364</v>
      </c>
      <c r="AA149" s="127" t="s">
        <v>333</v>
      </c>
      <c r="AB149" s="127" t="s">
        <v>532</v>
      </c>
      <c r="AC149" s="127" t="str">
        <f t="shared" si="2"/>
        <v>BelarusPlane - Long-haul - Economy</v>
      </c>
      <c r="AD149" s="127">
        <v>2023</v>
      </c>
      <c r="AE149" s="127">
        <v>0.22471828053691276</v>
      </c>
      <c r="AF149" s="127" t="s">
        <v>417</v>
      </c>
      <c r="AG149" s="127" t="s">
        <v>354</v>
      </c>
      <c r="AH149" s="127" t="s">
        <v>421</v>
      </c>
    </row>
    <row r="150" spans="26:34">
      <c r="Z150" s="127" t="s">
        <v>364</v>
      </c>
      <c r="AA150" s="127" t="s">
        <v>333</v>
      </c>
      <c r="AB150" s="127" t="s">
        <v>535</v>
      </c>
      <c r="AC150" s="127" t="str">
        <f t="shared" si="2"/>
        <v>BelarusPlane - Long-haul - Premium economy</v>
      </c>
      <c r="AD150" s="127">
        <v>2023</v>
      </c>
      <c r="AE150" s="127">
        <v>0.35952519328859062</v>
      </c>
      <c r="AF150" s="127" t="s">
        <v>417</v>
      </c>
      <c r="AG150" s="127" t="s">
        <v>354</v>
      </c>
      <c r="AH150" s="127" t="s">
        <v>421</v>
      </c>
    </row>
    <row r="151" spans="26:34">
      <c r="Z151" s="127" t="s">
        <v>364</v>
      </c>
      <c r="AA151" s="127" t="s">
        <v>333</v>
      </c>
      <c r="AB151" s="127" t="s">
        <v>539</v>
      </c>
      <c r="AC151" s="127" t="str">
        <f t="shared" si="2"/>
        <v>BelarusPlane - Long-haul - Business class</v>
      </c>
      <c r="AD151" s="127">
        <v>2023</v>
      </c>
      <c r="AE151" s="127">
        <v>0.6516569302013423</v>
      </c>
      <c r="AF151" s="127" t="s">
        <v>417</v>
      </c>
      <c r="AG151" s="127" t="s">
        <v>354</v>
      </c>
      <c r="AH151" s="127" t="s">
        <v>421</v>
      </c>
    </row>
    <row r="152" spans="26:34">
      <c r="Z152" s="127" t="s">
        <v>364</v>
      </c>
      <c r="AA152" s="127" t="s">
        <v>333</v>
      </c>
      <c r="AB152" s="127" t="s">
        <v>543</v>
      </c>
      <c r="AC152" s="127" t="str">
        <f t="shared" si="2"/>
        <v>BelarusPlane - Long-haul - First class</v>
      </c>
      <c r="AD152" s="127">
        <v>2023</v>
      </c>
      <c r="AE152" s="127">
        <v>0.89884302953020123</v>
      </c>
      <c r="AF152" s="127" t="s">
        <v>417</v>
      </c>
      <c r="AG152" s="127" t="s">
        <v>354</v>
      </c>
      <c r="AH152" s="127" t="s">
        <v>421</v>
      </c>
    </row>
    <row r="153" spans="26:34">
      <c r="Z153" s="127" t="s">
        <v>367</v>
      </c>
      <c r="AA153" s="127" t="s">
        <v>333</v>
      </c>
      <c r="AB153" s="127" t="s">
        <v>524</v>
      </c>
      <c r="AC153" s="127" t="str">
        <f t="shared" si="2"/>
        <v>BelgiumPlane - Short-haul - Economy</v>
      </c>
      <c r="AD153" s="127">
        <v>2023</v>
      </c>
      <c r="AE153" s="127">
        <v>0.20535935436241612</v>
      </c>
      <c r="AF153" s="127" t="s">
        <v>417</v>
      </c>
      <c r="AG153" s="127" t="s">
        <v>354</v>
      </c>
      <c r="AH153" s="127" t="s">
        <v>421</v>
      </c>
    </row>
    <row r="154" spans="26:34">
      <c r="Z154" s="127" t="s">
        <v>367</v>
      </c>
      <c r="AA154" s="127" t="s">
        <v>333</v>
      </c>
      <c r="AB154" s="127" t="s">
        <v>528</v>
      </c>
      <c r="AC154" s="127" t="str">
        <f t="shared" si="2"/>
        <v>BelgiumPlane - Short-haul - Business class</v>
      </c>
      <c r="AD154" s="127">
        <v>2023</v>
      </c>
      <c r="AE154" s="127">
        <v>0.30803287785234901</v>
      </c>
      <c r="AF154" s="127" t="s">
        <v>417</v>
      </c>
      <c r="AG154" s="127" t="s">
        <v>354</v>
      </c>
      <c r="AH154" s="127" t="s">
        <v>421</v>
      </c>
    </row>
    <row r="155" spans="26:34">
      <c r="Z155" s="127" t="s">
        <v>367</v>
      </c>
      <c r="AA155" s="127" t="s">
        <v>333</v>
      </c>
      <c r="AB155" s="127" t="s">
        <v>532</v>
      </c>
      <c r="AC155" s="127" t="str">
        <f t="shared" si="2"/>
        <v>BelgiumPlane - Long-haul - Economy</v>
      </c>
      <c r="AD155" s="127">
        <v>2023</v>
      </c>
      <c r="AE155" s="127">
        <v>0.22471828053691276</v>
      </c>
      <c r="AF155" s="127" t="s">
        <v>417</v>
      </c>
      <c r="AG155" s="127" t="s">
        <v>354</v>
      </c>
      <c r="AH155" s="127" t="s">
        <v>421</v>
      </c>
    </row>
    <row r="156" spans="26:34">
      <c r="Z156" s="127" t="s">
        <v>367</v>
      </c>
      <c r="AA156" s="127" t="s">
        <v>333</v>
      </c>
      <c r="AB156" s="127" t="s">
        <v>535</v>
      </c>
      <c r="AC156" s="127" t="str">
        <f t="shared" si="2"/>
        <v>BelgiumPlane - Long-haul - Premium economy</v>
      </c>
      <c r="AD156" s="127">
        <v>2023</v>
      </c>
      <c r="AE156" s="127">
        <v>0.35952519328859062</v>
      </c>
      <c r="AF156" s="127" t="s">
        <v>417</v>
      </c>
      <c r="AG156" s="127" t="s">
        <v>354</v>
      </c>
      <c r="AH156" s="127" t="s">
        <v>421</v>
      </c>
    </row>
    <row r="157" spans="26:34">
      <c r="Z157" s="127" t="s">
        <v>367</v>
      </c>
      <c r="AA157" s="127" t="s">
        <v>333</v>
      </c>
      <c r="AB157" s="127" t="s">
        <v>539</v>
      </c>
      <c r="AC157" s="127" t="str">
        <f t="shared" si="2"/>
        <v>BelgiumPlane - Long-haul - Business class</v>
      </c>
      <c r="AD157" s="127">
        <v>2023</v>
      </c>
      <c r="AE157" s="127">
        <v>0.6516569302013423</v>
      </c>
      <c r="AF157" s="127" t="s">
        <v>417</v>
      </c>
      <c r="AG157" s="127" t="s">
        <v>354</v>
      </c>
      <c r="AH157" s="127" t="s">
        <v>421</v>
      </c>
    </row>
    <row r="158" spans="26:34">
      <c r="Z158" s="127" t="s">
        <v>367</v>
      </c>
      <c r="AA158" s="127" t="s">
        <v>333</v>
      </c>
      <c r="AB158" s="127" t="s">
        <v>543</v>
      </c>
      <c r="AC158" s="127" t="str">
        <f t="shared" si="2"/>
        <v>BelgiumPlane - Long-haul - First class</v>
      </c>
      <c r="AD158" s="127">
        <v>2023</v>
      </c>
      <c r="AE158" s="127">
        <v>0.89884302953020123</v>
      </c>
      <c r="AF158" s="127" t="s">
        <v>417</v>
      </c>
      <c r="AG158" s="127" t="s">
        <v>354</v>
      </c>
      <c r="AH158" s="127" t="s">
        <v>421</v>
      </c>
    </row>
    <row r="159" spans="26:34">
      <c r="Z159" s="127" t="s">
        <v>371</v>
      </c>
      <c r="AA159" s="127" t="s">
        <v>333</v>
      </c>
      <c r="AB159" s="127" t="s">
        <v>524</v>
      </c>
      <c r="AC159" s="127" t="str">
        <f t="shared" si="2"/>
        <v>Bosnia and HerzegovinaPlane - Short-haul - Economy</v>
      </c>
      <c r="AD159" s="127">
        <v>2023</v>
      </c>
      <c r="AE159" s="127">
        <v>0.20535935436241612</v>
      </c>
      <c r="AF159" s="127" t="s">
        <v>417</v>
      </c>
      <c r="AG159" s="127" t="s">
        <v>354</v>
      </c>
      <c r="AH159" s="127" t="s">
        <v>421</v>
      </c>
    </row>
    <row r="160" spans="26:34">
      <c r="Z160" s="127" t="s">
        <v>371</v>
      </c>
      <c r="AA160" s="127" t="s">
        <v>333</v>
      </c>
      <c r="AB160" s="127" t="s">
        <v>528</v>
      </c>
      <c r="AC160" s="127" t="str">
        <f t="shared" si="2"/>
        <v>Bosnia and HerzegovinaPlane - Short-haul - Business class</v>
      </c>
      <c r="AD160" s="127">
        <v>2023</v>
      </c>
      <c r="AE160" s="127">
        <v>0.30803287785234901</v>
      </c>
      <c r="AF160" s="127" t="s">
        <v>417</v>
      </c>
      <c r="AG160" s="127" t="s">
        <v>354</v>
      </c>
      <c r="AH160" s="127" t="s">
        <v>421</v>
      </c>
    </row>
    <row r="161" spans="26:34">
      <c r="Z161" s="127" t="s">
        <v>371</v>
      </c>
      <c r="AA161" s="127" t="s">
        <v>333</v>
      </c>
      <c r="AB161" s="127" t="s">
        <v>532</v>
      </c>
      <c r="AC161" s="127" t="str">
        <f t="shared" si="2"/>
        <v>Bosnia and HerzegovinaPlane - Long-haul - Economy</v>
      </c>
      <c r="AD161" s="127">
        <v>2023</v>
      </c>
      <c r="AE161" s="127">
        <v>0.22471828053691276</v>
      </c>
      <c r="AF161" s="127" t="s">
        <v>417</v>
      </c>
      <c r="AG161" s="127" t="s">
        <v>354</v>
      </c>
      <c r="AH161" s="127" t="s">
        <v>421</v>
      </c>
    </row>
    <row r="162" spans="26:34">
      <c r="Z162" s="127" t="s">
        <v>371</v>
      </c>
      <c r="AA162" s="127" t="s">
        <v>333</v>
      </c>
      <c r="AB162" s="127" t="s">
        <v>535</v>
      </c>
      <c r="AC162" s="127" t="str">
        <f t="shared" si="2"/>
        <v>Bosnia and HerzegovinaPlane - Long-haul - Premium economy</v>
      </c>
      <c r="AD162" s="127">
        <v>2023</v>
      </c>
      <c r="AE162" s="127">
        <v>0.35952519328859062</v>
      </c>
      <c r="AF162" s="127" t="s">
        <v>417</v>
      </c>
      <c r="AG162" s="127" t="s">
        <v>354</v>
      </c>
      <c r="AH162" s="127" t="s">
        <v>421</v>
      </c>
    </row>
    <row r="163" spans="26:34">
      <c r="Z163" s="127" t="s">
        <v>371</v>
      </c>
      <c r="AA163" s="127" t="s">
        <v>333</v>
      </c>
      <c r="AB163" s="127" t="s">
        <v>539</v>
      </c>
      <c r="AC163" s="127" t="str">
        <f t="shared" si="2"/>
        <v>Bosnia and HerzegovinaPlane - Long-haul - Business class</v>
      </c>
      <c r="AD163" s="127">
        <v>2023</v>
      </c>
      <c r="AE163" s="127">
        <v>0.6516569302013423</v>
      </c>
      <c r="AF163" s="127" t="s">
        <v>417</v>
      </c>
      <c r="AG163" s="127" t="s">
        <v>354</v>
      </c>
      <c r="AH163" s="127" t="s">
        <v>421</v>
      </c>
    </row>
    <row r="164" spans="26:34">
      <c r="Z164" s="127" t="s">
        <v>371</v>
      </c>
      <c r="AA164" s="127" t="s">
        <v>333</v>
      </c>
      <c r="AB164" s="127" t="s">
        <v>543</v>
      </c>
      <c r="AC164" s="127" t="str">
        <f t="shared" si="2"/>
        <v>Bosnia and HerzegovinaPlane - Long-haul - First class</v>
      </c>
      <c r="AD164" s="127">
        <v>2023</v>
      </c>
      <c r="AE164" s="127">
        <v>0.89884302953020123</v>
      </c>
      <c r="AF164" s="127" t="s">
        <v>417</v>
      </c>
      <c r="AG164" s="127" t="s">
        <v>354</v>
      </c>
      <c r="AH164" s="127" t="s">
        <v>421</v>
      </c>
    </row>
    <row r="165" spans="26:34">
      <c r="Z165" s="127" t="s">
        <v>376</v>
      </c>
      <c r="AA165" s="127" t="s">
        <v>333</v>
      </c>
      <c r="AB165" s="127" t="s">
        <v>524</v>
      </c>
      <c r="AC165" s="127" t="str">
        <f t="shared" si="2"/>
        <v>BulgariaPlane - Short-haul - Economy</v>
      </c>
      <c r="AD165" s="127">
        <v>2023</v>
      </c>
      <c r="AE165" s="127">
        <v>0.20535935436241612</v>
      </c>
      <c r="AF165" s="127" t="s">
        <v>417</v>
      </c>
      <c r="AG165" s="127" t="s">
        <v>354</v>
      </c>
      <c r="AH165" s="127" t="s">
        <v>421</v>
      </c>
    </row>
    <row r="166" spans="26:34">
      <c r="Z166" s="127" t="s">
        <v>376</v>
      </c>
      <c r="AA166" s="127" t="s">
        <v>333</v>
      </c>
      <c r="AB166" s="127" t="s">
        <v>528</v>
      </c>
      <c r="AC166" s="127" t="str">
        <f t="shared" si="2"/>
        <v>BulgariaPlane - Short-haul - Business class</v>
      </c>
      <c r="AD166" s="127">
        <v>2023</v>
      </c>
      <c r="AE166" s="127">
        <v>0.30803287785234901</v>
      </c>
      <c r="AF166" s="127" t="s">
        <v>417</v>
      </c>
      <c r="AG166" s="127" t="s">
        <v>354</v>
      </c>
      <c r="AH166" s="127" t="s">
        <v>421</v>
      </c>
    </row>
    <row r="167" spans="26:34">
      <c r="Z167" s="127" t="s">
        <v>376</v>
      </c>
      <c r="AA167" s="127" t="s">
        <v>333</v>
      </c>
      <c r="AB167" s="127" t="s">
        <v>532</v>
      </c>
      <c r="AC167" s="127" t="str">
        <f t="shared" si="2"/>
        <v>BulgariaPlane - Long-haul - Economy</v>
      </c>
      <c r="AD167" s="127">
        <v>2023</v>
      </c>
      <c r="AE167" s="127">
        <v>0.22471828053691276</v>
      </c>
      <c r="AF167" s="127" t="s">
        <v>417</v>
      </c>
      <c r="AG167" s="127" t="s">
        <v>354</v>
      </c>
      <c r="AH167" s="127" t="s">
        <v>421</v>
      </c>
    </row>
    <row r="168" spans="26:34">
      <c r="Z168" s="127" t="s">
        <v>376</v>
      </c>
      <c r="AA168" s="127" t="s">
        <v>333</v>
      </c>
      <c r="AB168" s="127" t="s">
        <v>535</v>
      </c>
      <c r="AC168" s="127" t="str">
        <f t="shared" si="2"/>
        <v>BulgariaPlane - Long-haul - Premium economy</v>
      </c>
      <c r="AD168" s="127">
        <v>2023</v>
      </c>
      <c r="AE168" s="127">
        <v>0.35952519328859062</v>
      </c>
      <c r="AF168" s="127" t="s">
        <v>417</v>
      </c>
      <c r="AG168" s="127" t="s">
        <v>354</v>
      </c>
      <c r="AH168" s="127" t="s">
        <v>421</v>
      </c>
    </row>
    <row r="169" spans="26:34">
      <c r="Z169" s="127" t="s">
        <v>376</v>
      </c>
      <c r="AA169" s="127" t="s">
        <v>333</v>
      </c>
      <c r="AB169" s="127" t="s">
        <v>539</v>
      </c>
      <c r="AC169" s="127" t="str">
        <f t="shared" si="2"/>
        <v>BulgariaPlane - Long-haul - Business class</v>
      </c>
      <c r="AD169" s="127">
        <v>2023</v>
      </c>
      <c r="AE169" s="127">
        <v>0.6516569302013423</v>
      </c>
      <c r="AF169" s="127" t="s">
        <v>417</v>
      </c>
      <c r="AG169" s="127" t="s">
        <v>354</v>
      </c>
      <c r="AH169" s="127" t="s">
        <v>421</v>
      </c>
    </row>
    <row r="170" spans="26:34">
      <c r="Z170" s="127" t="s">
        <v>376</v>
      </c>
      <c r="AA170" s="127" t="s">
        <v>333</v>
      </c>
      <c r="AB170" s="127" t="s">
        <v>543</v>
      </c>
      <c r="AC170" s="127" t="str">
        <f t="shared" si="2"/>
        <v>BulgariaPlane - Long-haul - First class</v>
      </c>
      <c r="AD170" s="127">
        <v>2023</v>
      </c>
      <c r="AE170" s="127">
        <v>0.89884302953020123</v>
      </c>
      <c r="AF170" s="127" t="s">
        <v>417</v>
      </c>
      <c r="AG170" s="127" t="s">
        <v>354</v>
      </c>
      <c r="AH170" s="127" t="s">
        <v>421</v>
      </c>
    </row>
    <row r="171" spans="26:34">
      <c r="Z171" s="127" t="s">
        <v>379</v>
      </c>
      <c r="AA171" s="127" t="s">
        <v>333</v>
      </c>
      <c r="AB171" s="127" t="s">
        <v>524</v>
      </c>
      <c r="AC171" s="127" t="str">
        <f t="shared" si="2"/>
        <v>CroatiaPlane - Short-haul - Economy</v>
      </c>
      <c r="AD171" s="127">
        <v>2023</v>
      </c>
      <c r="AE171" s="127">
        <v>0.20535935436241612</v>
      </c>
      <c r="AF171" s="127" t="s">
        <v>417</v>
      </c>
      <c r="AG171" s="127" t="s">
        <v>354</v>
      </c>
      <c r="AH171" s="127" t="s">
        <v>421</v>
      </c>
    </row>
    <row r="172" spans="26:34">
      <c r="Z172" s="127" t="s">
        <v>379</v>
      </c>
      <c r="AA172" s="127" t="s">
        <v>333</v>
      </c>
      <c r="AB172" s="127" t="s">
        <v>528</v>
      </c>
      <c r="AC172" s="127" t="str">
        <f t="shared" si="2"/>
        <v>CroatiaPlane - Short-haul - Business class</v>
      </c>
      <c r="AD172" s="127">
        <v>2023</v>
      </c>
      <c r="AE172" s="127">
        <v>0.30803287785234901</v>
      </c>
      <c r="AF172" s="127" t="s">
        <v>417</v>
      </c>
      <c r="AG172" s="127" t="s">
        <v>354</v>
      </c>
      <c r="AH172" s="127" t="s">
        <v>421</v>
      </c>
    </row>
    <row r="173" spans="26:34">
      <c r="Z173" s="127" t="s">
        <v>379</v>
      </c>
      <c r="AA173" s="127" t="s">
        <v>333</v>
      </c>
      <c r="AB173" s="127" t="s">
        <v>532</v>
      </c>
      <c r="AC173" s="127" t="str">
        <f t="shared" si="2"/>
        <v>CroatiaPlane - Long-haul - Economy</v>
      </c>
      <c r="AD173" s="127">
        <v>2023</v>
      </c>
      <c r="AE173" s="127">
        <v>0.22471828053691276</v>
      </c>
      <c r="AF173" s="127" t="s">
        <v>417</v>
      </c>
      <c r="AG173" s="127" t="s">
        <v>354</v>
      </c>
      <c r="AH173" s="127" t="s">
        <v>421</v>
      </c>
    </row>
    <row r="174" spans="26:34">
      <c r="Z174" s="127" t="s">
        <v>379</v>
      </c>
      <c r="AA174" s="127" t="s">
        <v>333</v>
      </c>
      <c r="AB174" s="127" t="s">
        <v>535</v>
      </c>
      <c r="AC174" s="127" t="str">
        <f t="shared" si="2"/>
        <v>CroatiaPlane - Long-haul - Premium economy</v>
      </c>
      <c r="AD174" s="127">
        <v>2023</v>
      </c>
      <c r="AE174" s="127">
        <v>0.35952519328859062</v>
      </c>
      <c r="AF174" s="127" t="s">
        <v>417</v>
      </c>
      <c r="AG174" s="127" t="s">
        <v>354</v>
      </c>
      <c r="AH174" s="127" t="s">
        <v>421</v>
      </c>
    </row>
    <row r="175" spans="26:34">
      <c r="Z175" s="127" t="s">
        <v>379</v>
      </c>
      <c r="AA175" s="127" t="s">
        <v>333</v>
      </c>
      <c r="AB175" s="127" t="s">
        <v>539</v>
      </c>
      <c r="AC175" s="127" t="str">
        <f t="shared" si="2"/>
        <v>CroatiaPlane - Long-haul - Business class</v>
      </c>
      <c r="AD175" s="127">
        <v>2023</v>
      </c>
      <c r="AE175" s="127">
        <v>0.6516569302013423</v>
      </c>
      <c r="AF175" s="127" t="s">
        <v>417</v>
      </c>
      <c r="AG175" s="127" t="s">
        <v>354</v>
      </c>
      <c r="AH175" s="127" t="s">
        <v>421</v>
      </c>
    </row>
    <row r="176" spans="26:34">
      <c r="Z176" s="127" t="s">
        <v>379</v>
      </c>
      <c r="AA176" s="127" t="s">
        <v>333</v>
      </c>
      <c r="AB176" s="127" t="s">
        <v>543</v>
      </c>
      <c r="AC176" s="127" t="str">
        <f t="shared" si="2"/>
        <v>CroatiaPlane - Long-haul - First class</v>
      </c>
      <c r="AD176" s="127">
        <v>2023</v>
      </c>
      <c r="AE176" s="127">
        <v>0.89884302953020123</v>
      </c>
      <c r="AF176" s="127" t="s">
        <v>417</v>
      </c>
      <c r="AG176" s="127" t="s">
        <v>354</v>
      </c>
      <c r="AH176" s="127" t="s">
        <v>421</v>
      </c>
    </row>
    <row r="177" spans="26:34">
      <c r="Z177" s="127" t="s">
        <v>380</v>
      </c>
      <c r="AA177" s="127" t="s">
        <v>333</v>
      </c>
      <c r="AB177" s="127" t="s">
        <v>524</v>
      </c>
      <c r="AC177" s="127" t="str">
        <f t="shared" si="2"/>
        <v>CzechiaPlane - Short-haul - Economy</v>
      </c>
      <c r="AD177" s="127">
        <v>2023</v>
      </c>
      <c r="AE177" s="127">
        <v>0.20535935436241612</v>
      </c>
      <c r="AF177" s="127" t="s">
        <v>417</v>
      </c>
      <c r="AG177" s="127" t="s">
        <v>354</v>
      </c>
      <c r="AH177" s="127" t="s">
        <v>421</v>
      </c>
    </row>
    <row r="178" spans="26:34">
      <c r="Z178" s="127" t="s">
        <v>380</v>
      </c>
      <c r="AA178" s="127" t="s">
        <v>333</v>
      </c>
      <c r="AB178" s="127" t="s">
        <v>528</v>
      </c>
      <c r="AC178" s="127" t="str">
        <f t="shared" si="2"/>
        <v>CzechiaPlane - Short-haul - Business class</v>
      </c>
      <c r="AD178" s="127">
        <v>2023</v>
      </c>
      <c r="AE178" s="127">
        <v>0.30803287785234901</v>
      </c>
      <c r="AF178" s="127" t="s">
        <v>417</v>
      </c>
      <c r="AG178" s="127" t="s">
        <v>354</v>
      </c>
      <c r="AH178" s="127" t="s">
        <v>421</v>
      </c>
    </row>
    <row r="179" spans="26:34">
      <c r="Z179" s="127" t="s">
        <v>380</v>
      </c>
      <c r="AA179" s="127" t="s">
        <v>333</v>
      </c>
      <c r="AB179" s="127" t="s">
        <v>532</v>
      </c>
      <c r="AC179" s="127" t="str">
        <f t="shared" si="2"/>
        <v>CzechiaPlane - Long-haul - Economy</v>
      </c>
      <c r="AD179" s="127">
        <v>2023</v>
      </c>
      <c r="AE179" s="127">
        <v>0.22471828053691276</v>
      </c>
      <c r="AF179" s="127" t="s">
        <v>417</v>
      </c>
      <c r="AG179" s="127" t="s">
        <v>354</v>
      </c>
      <c r="AH179" s="127" t="s">
        <v>421</v>
      </c>
    </row>
    <row r="180" spans="26:34">
      <c r="Z180" s="127" t="s">
        <v>380</v>
      </c>
      <c r="AA180" s="127" t="s">
        <v>333</v>
      </c>
      <c r="AB180" s="127" t="s">
        <v>535</v>
      </c>
      <c r="AC180" s="127" t="str">
        <f t="shared" si="2"/>
        <v>CzechiaPlane - Long-haul - Premium economy</v>
      </c>
      <c r="AD180" s="127">
        <v>2023</v>
      </c>
      <c r="AE180" s="127">
        <v>0.35952519328859062</v>
      </c>
      <c r="AF180" s="127" t="s">
        <v>417</v>
      </c>
      <c r="AG180" s="127" t="s">
        <v>354</v>
      </c>
      <c r="AH180" s="127" t="s">
        <v>421</v>
      </c>
    </row>
    <row r="181" spans="26:34">
      <c r="Z181" s="127" t="s">
        <v>380</v>
      </c>
      <c r="AA181" s="127" t="s">
        <v>333</v>
      </c>
      <c r="AB181" s="127" t="s">
        <v>539</v>
      </c>
      <c r="AC181" s="127" t="str">
        <f t="shared" si="2"/>
        <v>CzechiaPlane - Long-haul - Business class</v>
      </c>
      <c r="AD181" s="127">
        <v>2023</v>
      </c>
      <c r="AE181" s="127">
        <v>0.6516569302013423</v>
      </c>
      <c r="AF181" s="127" t="s">
        <v>417</v>
      </c>
      <c r="AG181" s="127" t="s">
        <v>354</v>
      </c>
      <c r="AH181" s="127" t="s">
        <v>421</v>
      </c>
    </row>
    <row r="182" spans="26:34">
      <c r="Z182" s="127" t="s">
        <v>380</v>
      </c>
      <c r="AA182" s="127" t="s">
        <v>333</v>
      </c>
      <c r="AB182" s="127" t="s">
        <v>543</v>
      </c>
      <c r="AC182" s="127" t="str">
        <f t="shared" si="2"/>
        <v>CzechiaPlane - Long-haul - First class</v>
      </c>
      <c r="AD182" s="127">
        <v>2023</v>
      </c>
      <c r="AE182" s="127">
        <v>0.89884302953020123</v>
      </c>
      <c r="AF182" s="127" t="s">
        <v>417</v>
      </c>
      <c r="AG182" s="127" t="s">
        <v>354</v>
      </c>
      <c r="AH182" s="127" t="s">
        <v>421</v>
      </c>
    </row>
    <row r="183" spans="26:34">
      <c r="Z183" s="127" t="s">
        <v>381</v>
      </c>
      <c r="AA183" s="127" t="s">
        <v>333</v>
      </c>
      <c r="AB183" s="127" t="s">
        <v>524</v>
      </c>
      <c r="AC183" s="127" t="str">
        <f t="shared" si="2"/>
        <v>DenmarkPlane - Short-haul - Economy</v>
      </c>
      <c r="AD183" s="127">
        <v>2023</v>
      </c>
      <c r="AE183" s="127">
        <v>0.20535935436241612</v>
      </c>
      <c r="AF183" s="127" t="s">
        <v>417</v>
      </c>
      <c r="AG183" s="127" t="s">
        <v>354</v>
      </c>
      <c r="AH183" s="127" t="s">
        <v>421</v>
      </c>
    </row>
    <row r="184" spans="26:34">
      <c r="Z184" s="127" t="s">
        <v>381</v>
      </c>
      <c r="AA184" s="127" t="s">
        <v>333</v>
      </c>
      <c r="AB184" s="127" t="s">
        <v>528</v>
      </c>
      <c r="AC184" s="127" t="str">
        <f t="shared" si="2"/>
        <v>DenmarkPlane - Short-haul - Business class</v>
      </c>
      <c r="AD184" s="127">
        <v>2023</v>
      </c>
      <c r="AE184" s="127">
        <v>0.30803287785234901</v>
      </c>
      <c r="AF184" s="127" t="s">
        <v>417</v>
      </c>
      <c r="AG184" s="127" t="s">
        <v>354</v>
      </c>
      <c r="AH184" s="127" t="s">
        <v>421</v>
      </c>
    </row>
    <row r="185" spans="26:34">
      <c r="Z185" s="127" t="s">
        <v>381</v>
      </c>
      <c r="AA185" s="127" t="s">
        <v>333</v>
      </c>
      <c r="AB185" s="127" t="s">
        <v>532</v>
      </c>
      <c r="AC185" s="127" t="str">
        <f t="shared" si="2"/>
        <v>DenmarkPlane - Long-haul - Economy</v>
      </c>
      <c r="AD185" s="127">
        <v>2023</v>
      </c>
      <c r="AE185" s="127">
        <v>0.22471828053691276</v>
      </c>
      <c r="AF185" s="127" t="s">
        <v>417</v>
      </c>
      <c r="AG185" s="127" t="s">
        <v>354</v>
      </c>
      <c r="AH185" s="127" t="s">
        <v>421</v>
      </c>
    </row>
    <row r="186" spans="26:34">
      <c r="Z186" s="127" t="s">
        <v>381</v>
      </c>
      <c r="AA186" s="127" t="s">
        <v>333</v>
      </c>
      <c r="AB186" s="127" t="s">
        <v>535</v>
      </c>
      <c r="AC186" s="127" t="str">
        <f t="shared" si="2"/>
        <v>DenmarkPlane - Long-haul - Premium economy</v>
      </c>
      <c r="AD186" s="127">
        <v>2023</v>
      </c>
      <c r="AE186" s="127">
        <v>0.35952519328859062</v>
      </c>
      <c r="AF186" s="127" t="s">
        <v>417</v>
      </c>
      <c r="AG186" s="127" t="s">
        <v>354</v>
      </c>
      <c r="AH186" s="127" t="s">
        <v>421</v>
      </c>
    </row>
    <row r="187" spans="26:34">
      <c r="Z187" s="127" t="s">
        <v>381</v>
      </c>
      <c r="AA187" s="127" t="s">
        <v>333</v>
      </c>
      <c r="AB187" s="127" t="s">
        <v>539</v>
      </c>
      <c r="AC187" s="127" t="str">
        <f t="shared" si="2"/>
        <v>DenmarkPlane - Long-haul - Business class</v>
      </c>
      <c r="AD187" s="127">
        <v>2023</v>
      </c>
      <c r="AE187" s="127">
        <v>0.6516569302013423</v>
      </c>
      <c r="AF187" s="127" t="s">
        <v>417</v>
      </c>
      <c r="AG187" s="127" t="s">
        <v>354</v>
      </c>
      <c r="AH187" s="127" t="s">
        <v>421</v>
      </c>
    </row>
    <row r="188" spans="26:34">
      <c r="Z188" s="127" t="s">
        <v>381</v>
      </c>
      <c r="AA188" s="127" t="s">
        <v>333</v>
      </c>
      <c r="AB188" s="127" t="s">
        <v>543</v>
      </c>
      <c r="AC188" s="127" t="str">
        <f t="shared" si="2"/>
        <v>DenmarkPlane - Long-haul - First class</v>
      </c>
      <c r="AD188" s="127">
        <v>2023</v>
      </c>
      <c r="AE188" s="127">
        <v>0.89884302953020123</v>
      </c>
      <c r="AF188" s="127" t="s">
        <v>417</v>
      </c>
      <c r="AG188" s="127" t="s">
        <v>354</v>
      </c>
      <c r="AH188" s="127" t="s">
        <v>421</v>
      </c>
    </row>
    <row r="189" spans="26:34">
      <c r="Z189" s="127" t="s">
        <v>382</v>
      </c>
      <c r="AA189" s="127" t="s">
        <v>333</v>
      </c>
      <c r="AB189" s="127" t="s">
        <v>524</v>
      </c>
      <c r="AC189" s="127" t="str">
        <f t="shared" si="2"/>
        <v>EstoniaPlane - Short-haul - Economy</v>
      </c>
      <c r="AD189" s="127">
        <v>2023</v>
      </c>
      <c r="AE189" s="127">
        <v>0.20535935436241612</v>
      </c>
      <c r="AF189" s="127" t="s">
        <v>417</v>
      </c>
      <c r="AG189" s="127" t="s">
        <v>354</v>
      </c>
      <c r="AH189" s="127" t="s">
        <v>421</v>
      </c>
    </row>
    <row r="190" spans="26:34">
      <c r="Z190" s="127" t="s">
        <v>382</v>
      </c>
      <c r="AA190" s="127" t="s">
        <v>333</v>
      </c>
      <c r="AB190" s="127" t="s">
        <v>528</v>
      </c>
      <c r="AC190" s="127" t="str">
        <f t="shared" si="2"/>
        <v>EstoniaPlane - Short-haul - Business class</v>
      </c>
      <c r="AD190" s="127">
        <v>2023</v>
      </c>
      <c r="AE190" s="127">
        <v>0.30803287785234901</v>
      </c>
      <c r="AF190" s="127" t="s">
        <v>417</v>
      </c>
      <c r="AG190" s="127" t="s">
        <v>354</v>
      </c>
      <c r="AH190" s="127" t="s">
        <v>421</v>
      </c>
    </row>
    <row r="191" spans="26:34">
      <c r="Z191" s="127" t="s">
        <v>382</v>
      </c>
      <c r="AA191" s="127" t="s">
        <v>333</v>
      </c>
      <c r="AB191" s="127" t="s">
        <v>532</v>
      </c>
      <c r="AC191" s="127" t="str">
        <f t="shared" si="2"/>
        <v>EstoniaPlane - Long-haul - Economy</v>
      </c>
      <c r="AD191" s="127">
        <v>2023</v>
      </c>
      <c r="AE191" s="127">
        <v>0.22471828053691276</v>
      </c>
      <c r="AF191" s="127" t="s">
        <v>417</v>
      </c>
      <c r="AG191" s="127" t="s">
        <v>354</v>
      </c>
      <c r="AH191" s="127" t="s">
        <v>421</v>
      </c>
    </row>
    <row r="192" spans="26:34">
      <c r="Z192" s="127" t="s">
        <v>382</v>
      </c>
      <c r="AA192" s="127" t="s">
        <v>333</v>
      </c>
      <c r="AB192" s="127" t="s">
        <v>535</v>
      </c>
      <c r="AC192" s="127" t="str">
        <f t="shared" si="2"/>
        <v>EstoniaPlane - Long-haul - Premium economy</v>
      </c>
      <c r="AD192" s="127">
        <v>2023</v>
      </c>
      <c r="AE192" s="127">
        <v>0.35952519328859062</v>
      </c>
      <c r="AF192" s="127" t="s">
        <v>417</v>
      </c>
      <c r="AG192" s="127" t="s">
        <v>354</v>
      </c>
      <c r="AH192" s="127" t="s">
        <v>421</v>
      </c>
    </row>
    <row r="193" spans="26:34">
      <c r="Z193" s="127" t="s">
        <v>382</v>
      </c>
      <c r="AA193" s="127" t="s">
        <v>333</v>
      </c>
      <c r="AB193" s="127" t="s">
        <v>539</v>
      </c>
      <c r="AC193" s="127" t="str">
        <f t="shared" si="2"/>
        <v>EstoniaPlane - Long-haul - Business class</v>
      </c>
      <c r="AD193" s="127">
        <v>2023</v>
      </c>
      <c r="AE193" s="127">
        <v>0.6516569302013423</v>
      </c>
      <c r="AF193" s="127" t="s">
        <v>417</v>
      </c>
      <c r="AG193" s="127" t="s">
        <v>354</v>
      </c>
      <c r="AH193" s="127" t="s">
        <v>421</v>
      </c>
    </row>
    <row r="194" spans="26:34">
      <c r="Z194" s="127" t="s">
        <v>382</v>
      </c>
      <c r="AA194" s="127" t="s">
        <v>333</v>
      </c>
      <c r="AB194" s="127" t="s">
        <v>543</v>
      </c>
      <c r="AC194" s="127" t="str">
        <f t="shared" si="2"/>
        <v>EstoniaPlane - Long-haul - First class</v>
      </c>
      <c r="AD194" s="127">
        <v>2023</v>
      </c>
      <c r="AE194" s="127">
        <v>0.89884302953020123</v>
      </c>
      <c r="AF194" s="127" t="s">
        <v>417</v>
      </c>
      <c r="AG194" s="127" t="s">
        <v>354</v>
      </c>
      <c r="AH194" s="127" t="s">
        <v>421</v>
      </c>
    </row>
    <row r="195" spans="26:34">
      <c r="Z195" s="127" t="s">
        <v>383</v>
      </c>
      <c r="AA195" s="127" t="s">
        <v>333</v>
      </c>
      <c r="AB195" s="127" t="s">
        <v>524</v>
      </c>
      <c r="AC195" s="127" t="str">
        <f t="shared" ref="AC195:AC258" si="3">Z195&amp;AB195</f>
        <v>FinlandPlane - Short-haul - Economy</v>
      </c>
      <c r="AD195" s="127">
        <v>2023</v>
      </c>
      <c r="AE195" s="127">
        <v>0.20535935436241612</v>
      </c>
      <c r="AF195" s="127" t="s">
        <v>417</v>
      </c>
      <c r="AG195" s="127" t="s">
        <v>354</v>
      </c>
      <c r="AH195" s="127" t="s">
        <v>421</v>
      </c>
    </row>
    <row r="196" spans="26:34">
      <c r="Z196" s="127" t="s">
        <v>383</v>
      </c>
      <c r="AA196" s="127" t="s">
        <v>333</v>
      </c>
      <c r="AB196" s="127" t="s">
        <v>528</v>
      </c>
      <c r="AC196" s="127" t="str">
        <f t="shared" si="3"/>
        <v>FinlandPlane - Short-haul - Business class</v>
      </c>
      <c r="AD196" s="127">
        <v>2023</v>
      </c>
      <c r="AE196" s="127">
        <v>0.30803287785234901</v>
      </c>
      <c r="AF196" s="127" t="s">
        <v>417</v>
      </c>
      <c r="AG196" s="127" t="s">
        <v>354</v>
      </c>
      <c r="AH196" s="127" t="s">
        <v>421</v>
      </c>
    </row>
    <row r="197" spans="26:34">
      <c r="Z197" s="127" t="s">
        <v>383</v>
      </c>
      <c r="AA197" s="127" t="s">
        <v>333</v>
      </c>
      <c r="AB197" s="127" t="s">
        <v>532</v>
      </c>
      <c r="AC197" s="127" t="str">
        <f t="shared" si="3"/>
        <v>FinlandPlane - Long-haul - Economy</v>
      </c>
      <c r="AD197" s="127">
        <v>2023</v>
      </c>
      <c r="AE197" s="127">
        <v>0.22471828053691276</v>
      </c>
      <c r="AF197" s="127" t="s">
        <v>417</v>
      </c>
      <c r="AG197" s="127" t="s">
        <v>354</v>
      </c>
      <c r="AH197" s="127" t="s">
        <v>421</v>
      </c>
    </row>
    <row r="198" spans="26:34">
      <c r="Z198" s="127" t="s">
        <v>383</v>
      </c>
      <c r="AA198" s="127" t="s">
        <v>333</v>
      </c>
      <c r="AB198" s="127" t="s">
        <v>535</v>
      </c>
      <c r="AC198" s="127" t="str">
        <f t="shared" si="3"/>
        <v>FinlandPlane - Long-haul - Premium economy</v>
      </c>
      <c r="AD198" s="127">
        <v>2023</v>
      </c>
      <c r="AE198" s="127">
        <v>0.35952519328859062</v>
      </c>
      <c r="AF198" s="127" t="s">
        <v>417</v>
      </c>
      <c r="AG198" s="127" t="s">
        <v>354</v>
      </c>
      <c r="AH198" s="127" t="s">
        <v>421</v>
      </c>
    </row>
    <row r="199" spans="26:34">
      <c r="Z199" s="127" t="s">
        <v>383</v>
      </c>
      <c r="AA199" s="127" t="s">
        <v>333</v>
      </c>
      <c r="AB199" s="127" t="s">
        <v>539</v>
      </c>
      <c r="AC199" s="127" t="str">
        <f t="shared" si="3"/>
        <v>FinlandPlane - Long-haul - Business class</v>
      </c>
      <c r="AD199" s="127">
        <v>2023</v>
      </c>
      <c r="AE199" s="127">
        <v>0.6516569302013423</v>
      </c>
      <c r="AF199" s="127" t="s">
        <v>417</v>
      </c>
      <c r="AG199" s="127" t="s">
        <v>354</v>
      </c>
      <c r="AH199" s="127" t="s">
        <v>421</v>
      </c>
    </row>
    <row r="200" spans="26:34">
      <c r="Z200" s="127" t="s">
        <v>383</v>
      </c>
      <c r="AA200" s="127" t="s">
        <v>333</v>
      </c>
      <c r="AB200" s="127" t="s">
        <v>543</v>
      </c>
      <c r="AC200" s="127" t="str">
        <f t="shared" si="3"/>
        <v>FinlandPlane - Long-haul - First class</v>
      </c>
      <c r="AD200" s="127">
        <v>2023</v>
      </c>
      <c r="AE200" s="127">
        <v>0.89884302953020123</v>
      </c>
      <c r="AF200" s="127" t="s">
        <v>417</v>
      </c>
      <c r="AG200" s="127" t="s">
        <v>354</v>
      </c>
      <c r="AH200" s="127" t="s">
        <v>421</v>
      </c>
    </row>
    <row r="201" spans="26:34">
      <c r="Z201" s="127" t="s">
        <v>384</v>
      </c>
      <c r="AA201" s="127" t="s">
        <v>333</v>
      </c>
      <c r="AB201" s="127" t="s">
        <v>524</v>
      </c>
      <c r="AC201" s="127" t="str">
        <f t="shared" si="3"/>
        <v>FrancePlane - Short-haul - Economy</v>
      </c>
      <c r="AD201" s="127">
        <v>2023</v>
      </c>
      <c r="AE201" s="127">
        <v>0.20535935436241612</v>
      </c>
      <c r="AF201" s="127" t="s">
        <v>417</v>
      </c>
      <c r="AG201" s="127" t="s">
        <v>354</v>
      </c>
      <c r="AH201" s="127" t="s">
        <v>421</v>
      </c>
    </row>
    <row r="202" spans="26:34">
      <c r="Z202" s="127" t="s">
        <v>384</v>
      </c>
      <c r="AA202" s="127" t="s">
        <v>333</v>
      </c>
      <c r="AB202" s="127" t="s">
        <v>528</v>
      </c>
      <c r="AC202" s="127" t="str">
        <f t="shared" si="3"/>
        <v>FrancePlane - Short-haul - Business class</v>
      </c>
      <c r="AD202" s="127">
        <v>2023</v>
      </c>
      <c r="AE202" s="127">
        <v>0.30803287785234901</v>
      </c>
      <c r="AF202" s="127" t="s">
        <v>417</v>
      </c>
      <c r="AG202" s="127" t="s">
        <v>354</v>
      </c>
      <c r="AH202" s="127" t="s">
        <v>421</v>
      </c>
    </row>
    <row r="203" spans="26:34">
      <c r="Z203" s="127" t="s">
        <v>384</v>
      </c>
      <c r="AA203" s="127" t="s">
        <v>333</v>
      </c>
      <c r="AB203" s="127" t="s">
        <v>532</v>
      </c>
      <c r="AC203" s="127" t="str">
        <f t="shared" si="3"/>
        <v>FrancePlane - Long-haul - Economy</v>
      </c>
      <c r="AD203" s="127">
        <v>2023</v>
      </c>
      <c r="AE203" s="127">
        <v>0.22471828053691276</v>
      </c>
      <c r="AF203" s="127" t="s">
        <v>417</v>
      </c>
      <c r="AG203" s="127" t="s">
        <v>354</v>
      </c>
      <c r="AH203" s="127" t="s">
        <v>421</v>
      </c>
    </row>
    <row r="204" spans="26:34">
      <c r="Z204" s="127" t="s">
        <v>384</v>
      </c>
      <c r="AA204" s="127" t="s">
        <v>333</v>
      </c>
      <c r="AB204" s="127" t="s">
        <v>535</v>
      </c>
      <c r="AC204" s="127" t="str">
        <f t="shared" si="3"/>
        <v>FrancePlane - Long-haul - Premium economy</v>
      </c>
      <c r="AD204" s="127">
        <v>2023</v>
      </c>
      <c r="AE204" s="127">
        <v>0.35952519328859062</v>
      </c>
      <c r="AF204" s="127" t="s">
        <v>417</v>
      </c>
      <c r="AG204" s="127" t="s">
        <v>354</v>
      </c>
      <c r="AH204" s="127" t="s">
        <v>421</v>
      </c>
    </row>
    <row r="205" spans="26:34">
      <c r="Z205" s="127" t="s">
        <v>384</v>
      </c>
      <c r="AA205" s="127" t="s">
        <v>333</v>
      </c>
      <c r="AB205" s="127" t="s">
        <v>539</v>
      </c>
      <c r="AC205" s="127" t="str">
        <f t="shared" si="3"/>
        <v>FrancePlane - Long-haul - Business class</v>
      </c>
      <c r="AD205" s="127">
        <v>2023</v>
      </c>
      <c r="AE205" s="127">
        <v>0.6516569302013423</v>
      </c>
      <c r="AF205" s="127" t="s">
        <v>417</v>
      </c>
      <c r="AG205" s="127" t="s">
        <v>354</v>
      </c>
      <c r="AH205" s="127" t="s">
        <v>421</v>
      </c>
    </row>
    <row r="206" spans="26:34">
      <c r="Z206" s="127" t="s">
        <v>384</v>
      </c>
      <c r="AA206" s="127" t="s">
        <v>333</v>
      </c>
      <c r="AB206" s="127" t="s">
        <v>543</v>
      </c>
      <c r="AC206" s="127" t="str">
        <f t="shared" si="3"/>
        <v>FrancePlane - Long-haul - First class</v>
      </c>
      <c r="AD206" s="127">
        <v>2023</v>
      </c>
      <c r="AE206" s="127">
        <v>0.89884302953020123</v>
      </c>
      <c r="AF206" s="127" t="s">
        <v>417</v>
      </c>
      <c r="AG206" s="127" t="s">
        <v>354</v>
      </c>
      <c r="AH206" s="127" t="s">
        <v>421</v>
      </c>
    </row>
    <row r="207" spans="26:34">
      <c r="Z207" s="127" t="s">
        <v>385</v>
      </c>
      <c r="AA207" s="127" t="s">
        <v>333</v>
      </c>
      <c r="AB207" s="127" t="s">
        <v>524</v>
      </c>
      <c r="AC207" s="127" t="str">
        <f t="shared" si="3"/>
        <v>GermanyPlane - Short-haul - Economy</v>
      </c>
      <c r="AD207" s="127">
        <v>2023</v>
      </c>
      <c r="AE207" s="127">
        <v>0.20535935436241612</v>
      </c>
      <c r="AF207" s="127" t="s">
        <v>417</v>
      </c>
      <c r="AG207" s="127" t="s">
        <v>354</v>
      </c>
      <c r="AH207" s="127" t="s">
        <v>421</v>
      </c>
    </row>
    <row r="208" spans="26:34">
      <c r="Z208" s="127" t="s">
        <v>385</v>
      </c>
      <c r="AA208" s="127" t="s">
        <v>333</v>
      </c>
      <c r="AB208" s="127" t="s">
        <v>528</v>
      </c>
      <c r="AC208" s="127" t="str">
        <f t="shared" si="3"/>
        <v>GermanyPlane - Short-haul - Business class</v>
      </c>
      <c r="AD208" s="127">
        <v>2023</v>
      </c>
      <c r="AE208" s="127">
        <v>0.30803287785234901</v>
      </c>
      <c r="AF208" s="127" t="s">
        <v>417</v>
      </c>
      <c r="AG208" s="127" t="s">
        <v>354</v>
      </c>
      <c r="AH208" s="127" t="s">
        <v>421</v>
      </c>
    </row>
    <row r="209" spans="26:34">
      <c r="Z209" s="127" t="s">
        <v>385</v>
      </c>
      <c r="AA209" s="127" t="s">
        <v>333</v>
      </c>
      <c r="AB209" s="127" t="s">
        <v>532</v>
      </c>
      <c r="AC209" s="127" t="str">
        <f t="shared" si="3"/>
        <v>GermanyPlane - Long-haul - Economy</v>
      </c>
      <c r="AD209" s="127">
        <v>2023</v>
      </c>
      <c r="AE209" s="127">
        <v>0.22471828053691276</v>
      </c>
      <c r="AF209" s="127" t="s">
        <v>417</v>
      </c>
      <c r="AG209" s="127" t="s">
        <v>354</v>
      </c>
      <c r="AH209" s="127" t="s">
        <v>421</v>
      </c>
    </row>
    <row r="210" spans="26:34">
      <c r="Z210" s="127" t="s">
        <v>385</v>
      </c>
      <c r="AA210" s="127" t="s">
        <v>333</v>
      </c>
      <c r="AB210" s="127" t="s">
        <v>535</v>
      </c>
      <c r="AC210" s="127" t="str">
        <f t="shared" si="3"/>
        <v>GermanyPlane - Long-haul - Premium economy</v>
      </c>
      <c r="AD210" s="127">
        <v>2023</v>
      </c>
      <c r="AE210" s="127">
        <v>0.35952519328859062</v>
      </c>
      <c r="AF210" s="127" t="s">
        <v>417</v>
      </c>
      <c r="AG210" s="127" t="s">
        <v>354</v>
      </c>
      <c r="AH210" s="127" t="s">
        <v>421</v>
      </c>
    </row>
    <row r="211" spans="26:34">
      <c r="Z211" s="127" t="s">
        <v>385</v>
      </c>
      <c r="AA211" s="127" t="s">
        <v>333</v>
      </c>
      <c r="AB211" s="127" t="s">
        <v>539</v>
      </c>
      <c r="AC211" s="127" t="str">
        <f t="shared" si="3"/>
        <v>GermanyPlane - Long-haul - Business class</v>
      </c>
      <c r="AD211" s="127">
        <v>2023</v>
      </c>
      <c r="AE211" s="127">
        <v>0.6516569302013423</v>
      </c>
      <c r="AF211" s="127" t="s">
        <v>417</v>
      </c>
      <c r="AG211" s="127" t="s">
        <v>354</v>
      </c>
      <c r="AH211" s="127" t="s">
        <v>421</v>
      </c>
    </row>
    <row r="212" spans="26:34">
      <c r="Z212" s="127" t="s">
        <v>385</v>
      </c>
      <c r="AA212" s="127" t="s">
        <v>333</v>
      </c>
      <c r="AB212" s="127" t="s">
        <v>543</v>
      </c>
      <c r="AC212" s="127" t="str">
        <f t="shared" si="3"/>
        <v>GermanyPlane - Long-haul - First class</v>
      </c>
      <c r="AD212" s="127">
        <v>2023</v>
      </c>
      <c r="AE212" s="127">
        <v>0.89884302953020123</v>
      </c>
      <c r="AF212" s="127" t="s">
        <v>417</v>
      </c>
      <c r="AG212" s="127" t="s">
        <v>354</v>
      </c>
      <c r="AH212" s="127" t="s">
        <v>421</v>
      </c>
    </row>
    <row r="213" spans="26:34">
      <c r="Z213" s="127" t="s">
        <v>386</v>
      </c>
      <c r="AA213" s="127" t="s">
        <v>333</v>
      </c>
      <c r="AB213" s="127" t="s">
        <v>524</v>
      </c>
      <c r="AC213" s="127" t="str">
        <f t="shared" si="3"/>
        <v>GreecePlane - Short-haul - Economy</v>
      </c>
      <c r="AD213" s="127">
        <v>2023</v>
      </c>
      <c r="AE213" s="127">
        <v>0.20535935436241612</v>
      </c>
      <c r="AF213" s="127" t="s">
        <v>417</v>
      </c>
      <c r="AG213" s="127" t="s">
        <v>354</v>
      </c>
      <c r="AH213" s="127" t="s">
        <v>421</v>
      </c>
    </row>
    <row r="214" spans="26:34">
      <c r="Z214" s="127" t="s">
        <v>386</v>
      </c>
      <c r="AA214" s="127" t="s">
        <v>333</v>
      </c>
      <c r="AB214" s="127" t="s">
        <v>528</v>
      </c>
      <c r="AC214" s="127" t="str">
        <f t="shared" si="3"/>
        <v>GreecePlane - Short-haul - Business class</v>
      </c>
      <c r="AD214" s="127">
        <v>2023</v>
      </c>
      <c r="AE214" s="127">
        <v>0.30803287785234901</v>
      </c>
      <c r="AF214" s="127" t="s">
        <v>417</v>
      </c>
      <c r="AG214" s="127" t="s">
        <v>354</v>
      </c>
      <c r="AH214" s="127" t="s">
        <v>421</v>
      </c>
    </row>
    <row r="215" spans="26:34">
      <c r="Z215" s="127" t="s">
        <v>386</v>
      </c>
      <c r="AA215" s="127" t="s">
        <v>333</v>
      </c>
      <c r="AB215" s="127" t="s">
        <v>532</v>
      </c>
      <c r="AC215" s="127" t="str">
        <f t="shared" si="3"/>
        <v>GreecePlane - Long-haul - Economy</v>
      </c>
      <c r="AD215" s="127">
        <v>2023</v>
      </c>
      <c r="AE215" s="127">
        <v>0.22471828053691276</v>
      </c>
      <c r="AF215" s="127" t="s">
        <v>417</v>
      </c>
      <c r="AG215" s="127" t="s">
        <v>354</v>
      </c>
      <c r="AH215" s="127" t="s">
        <v>421</v>
      </c>
    </row>
    <row r="216" spans="26:34">
      <c r="Z216" s="127" t="s">
        <v>386</v>
      </c>
      <c r="AA216" s="127" t="s">
        <v>333</v>
      </c>
      <c r="AB216" s="127" t="s">
        <v>535</v>
      </c>
      <c r="AC216" s="127" t="str">
        <f t="shared" si="3"/>
        <v>GreecePlane - Long-haul - Premium economy</v>
      </c>
      <c r="AD216" s="127">
        <v>2023</v>
      </c>
      <c r="AE216" s="127">
        <v>0.35952519328859062</v>
      </c>
      <c r="AF216" s="127" t="s">
        <v>417</v>
      </c>
      <c r="AG216" s="127" t="s">
        <v>354</v>
      </c>
      <c r="AH216" s="127" t="s">
        <v>421</v>
      </c>
    </row>
    <row r="217" spans="26:34">
      <c r="Z217" s="127" t="s">
        <v>386</v>
      </c>
      <c r="AA217" s="127" t="s">
        <v>333</v>
      </c>
      <c r="AB217" s="127" t="s">
        <v>539</v>
      </c>
      <c r="AC217" s="127" t="str">
        <f t="shared" si="3"/>
        <v>GreecePlane - Long-haul - Business class</v>
      </c>
      <c r="AD217" s="127">
        <v>2023</v>
      </c>
      <c r="AE217" s="127">
        <v>0.6516569302013423</v>
      </c>
      <c r="AF217" s="127" t="s">
        <v>417</v>
      </c>
      <c r="AG217" s="127" t="s">
        <v>354</v>
      </c>
      <c r="AH217" s="127" t="s">
        <v>421</v>
      </c>
    </row>
    <row r="218" spans="26:34">
      <c r="Z218" s="127" t="s">
        <v>386</v>
      </c>
      <c r="AA218" s="127" t="s">
        <v>333</v>
      </c>
      <c r="AB218" s="127" t="s">
        <v>543</v>
      </c>
      <c r="AC218" s="127" t="str">
        <f t="shared" si="3"/>
        <v>GreecePlane - Long-haul - First class</v>
      </c>
      <c r="AD218" s="127">
        <v>2023</v>
      </c>
      <c r="AE218" s="127">
        <v>0.89884302953020123</v>
      </c>
      <c r="AF218" s="127" t="s">
        <v>417</v>
      </c>
      <c r="AG218" s="127" t="s">
        <v>354</v>
      </c>
      <c r="AH218" s="127" t="s">
        <v>421</v>
      </c>
    </row>
    <row r="219" spans="26:34">
      <c r="Z219" s="127" t="s">
        <v>389</v>
      </c>
      <c r="AA219" s="127" t="s">
        <v>333</v>
      </c>
      <c r="AB219" s="127" t="s">
        <v>524</v>
      </c>
      <c r="AC219" s="127" t="str">
        <f t="shared" si="3"/>
        <v>HungaryPlane - Short-haul - Economy</v>
      </c>
      <c r="AD219" s="127">
        <v>2023</v>
      </c>
      <c r="AE219" s="127">
        <v>0.20535935436241612</v>
      </c>
      <c r="AF219" s="127" t="s">
        <v>417</v>
      </c>
      <c r="AG219" s="127" t="s">
        <v>354</v>
      </c>
      <c r="AH219" s="127" t="s">
        <v>421</v>
      </c>
    </row>
    <row r="220" spans="26:34">
      <c r="Z220" s="127" t="s">
        <v>389</v>
      </c>
      <c r="AA220" s="127" t="s">
        <v>333</v>
      </c>
      <c r="AB220" s="127" t="s">
        <v>528</v>
      </c>
      <c r="AC220" s="127" t="str">
        <f t="shared" si="3"/>
        <v>HungaryPlane - Short-haul - Business class</v>
      </c>
      <c r="AD220" s="127">
        <v>2023</v>
      </c>
      <c r="AE220" s="127">
        <v>0.30803287785234901</v>
      </c>
      <c r="AF220" s="127" t="s">
        <v>417</v>
      </c>
      <c r="AG220" s="127" t="s">
        <v>354</v>
      </c>
      <c r="AH220" s="127" t="s">
        <v>421</v>
      </c>
    </row>
    <row r="221" spans="26:34">
      <c r="Z221" s="127" t="s">
        <v>389</v>
      </c>
      <c r="AA221" s="127" t="s">
        <v>333</v>
      </c>
      <c r="AB221" s="127" t="s">
        <v>532</v>
      </c>
      <c r="AC221" s="127" t="str">
        <f t="shared" si="3"/>
        <v>HungaryPlane - Long-haul - Economy</v>
      </c>
      <c r="AD221" s="127">
        <v>2023</v>
      </c>
      <c r="AE221" s="127">
        <v>0.22471828053691276</v>
      </c>
      <c r="AF221" s="127" t="s">
        <v>417</v>
      </c>
      <c r="AG221" s="127" t="s">
        <v>354</v>
      </c>
      <c r="AH221" s="127" t="s">
        <v>421</v>
      </c>
    </row>
    <row r="222" spans="26:34">
      <c r="Z222" s="127" t="s">
        <v>389</v>
      </c>
      <c r="AA222" s="127" t="s">
        <v>333</v>
      </c>
      <c r="AB222" s="127" t="s">
        <v>535</v>
      </c>
      <c r="AC222" s="127" t="str">
        <f t="shared" si="3"/>
        <v>HungaryPlane - Long-haul - Premium economy</v>
      </c>
      <c r="AD222" s="127">
        <v>2023</v>
      </c>
      <c r="AE222" s="127">
        <v>0.35952519328859062</v>
      </c>
      <c r="AF222" s="127" t="s">
        <v>417</v>
      </c>
      <c r="AG222" s="127" t="s">
        <v>354</v>
      </c>
      <c r="AH222" s="127" t="s">
        <v>421</v>
      </c>
    </row>
    <row r="223" spans="26:34">
      <c r="Z223" s="127" t="s">
        <v>389</v>
      </c>
      <c r="AA223" s="127" t="s">
        <v>333</v>
      </c>
      <c r="AB223" s="127" t="s">
        <v>539</v>
      </c>
      <c r="AC223" s="127" t="str">
        <f t="shared" si="3"/>
        <v>HungaryPlane - Long-haul - Business class</v>
      </c>
      <c r="AD223" s="127">
        <v>2023</v>
      </c>
      <c r="AE223" s="127">
        <v>0.6516569302013423</v>
      </c>
      <c r="AF223" s="127" t="s">
        <v>417</v>
      </c>
      <c r="AG223" s="127" t="s">
        <v>354</v>
      </c>
      <c r="AH223" s="127" t="s">
        <v>421</v>
      </c>
    </row>
    <row r="224" spans="26:34">
      <c r="Z224" s="127" t="s">
        <v>389</v>
      </c>
      <c r="AA224" s="127" t="s">
        <v>333</v>
      </c>
      <c r="AB224" s="127" t="s">
        <v>543</v>
      </c>
      <c r="AC224" s="127" t="str">
        <f t="shared" si="3"/>
        <v>HungaryPlane - Long-haul - First class</v>
      </c>
      <c r="AD224" s="127">
        <v>2023</v>
      </c>
      <c r="AE224" s="127">
        <v>0.89884302953020123</v>
      </c>
      <c r="AF224" s="127" t="s">
        <v>417</v>
      </c>
      <c r="AG224" s="127" t="s">
        <v>354</v>
      </c>
      <c r="AH224" s="127" t="s">
        <v>421</v>
      </c>
    </row>
    <row r="225" spans="26:34">
      <c r="Z225" s="127" t="s">
        <v>390</v>
      </c>
      <c r="AA225" s="127" t="s">
        <v>333</v>
      </c>
      <c r="AB225" s="127" t="s">
        <v>524</v>
      </c>
      <c r="AC225" s="127" t="str">
        <f t="shared" si="3"/>
        <v>IcelandPlane - Short-haul - Economy</v>
      </c>
      <c r="AD225" s="127">
        <v>2023</v>
      </c>
      <c r="AE225" s="127">
        <v>0.20535935436241612</v>
      </c>
      <c r="AF225" s="127" t="s">
        <v>417</v>
      </c>
      <c r="AG225" s="127" t="s">
        <v>354</v>
      </c>
      <c r="AH225" s="127" t="s">
        <v>421</v>
      </c>
    </row>
    <row r="226" spans="26:34">
      <c r="Z226" s="127" t="s">
        <v>390</v>
      </c>
      <c r="AA226" s="127" t="s">
        <v>333</v>
      </c>
      <c r="AB226" s="127" t="s">
        <v>528</v>
      </c>
      <c r="AC226" s="127" t="str">
        <f t="shared" si="3"/>
        <v>IcelandPlane - Short-haul - Business class</v>
      </c>
      <c r="AD226" s="127">
        <v>2023</v>
      </c>
      <c r="AE226" s="127">
        <v>0.30803287785234901</v>
      </c>
      <c r="AF226" s="127" t="s">
        <v>417</v>
      </c>
      <c r="AG226" s="127" t="s">
        <v>354</v>
      </c>
      <c r="AH226" s="127" t="s">
        <v>421</v>
      </c>
    </row>
    <row r="227" spans="26:34">
      <c r="Z227" s="127" t="s">
        <v>390</v>
      </c>
      <c r="AA227" s="127" t="s">
        <v>333</v>
      </c>
      <c r="AB227" s="127" t="s">
        <v>532</v>
      </c>
      <c r="AC227" s="127" t="str">
        <f t="shared" si="3"/>
        <v>IcelandPlane - Long-haul - Economy</v>
      </c>
      <c r="AD227" s="127">
        <v>2023</v>
      </c>
      <c r="AE227" s="127">
        <v>0.22471828053691276</v>
      </c>
      <c r="AF227" s="127" t="s">
        <v>417</v>
      </c>
      <c r="AG227" s="127" t="s">
        <v>354</v>
      </c>
      <c r="AH227" s="127" t="s">
        <v>421</v>
      </c>
    </row>
    <row r="228" spans="26:34">
      <c r="Z228" s="127" t="s">
        <v>390</v>
      </c>
      <c r="AA228" s="127" t="s">
        <v>333</v>
      </c>
      <c r="AB228" s="127" t="s">
        <v>535</v>
      </c>
      <c r="AC228" s="127" t="str">
        <f t="shared" si="3"/>
        <v>IcelandPlane - Long-haul - Premium economy</v>
      </c>
      <c r="AD228" s="127">
        <v>2023</v>
      </c>
      <c r="AE228" s="127">
        <v>0.35952519328859062</v>
      </c>
      <c r="AF228" s="127" t="s">
        <v>417</v>
      </c>
      <c r="AG228" s="127" t="s">
        <v>354</v>
      </c>
      <c r="AH228" s="127" t="s">
        <v>421</v>
      </c>
    </row>
    <row r="229" spans="26:34">
      <c r="Z229" s="127" t="s">
        <v>390</v>
      </c>
      <c r="AA229" s="127" t="s">
        <v>333</v>
      </c>
      <c r="AB229" s="127" t="s">
        <v>539</v>
      </c>
      <c r="AC229" s="127" t="str">
        <f t="shared" si="3"/>
        <v>IcelandPlane - Long-haul - Business class</v>
      </c>
      <c r="AD229" s="127">
        <v>2023</v>
      </c>
      <c r="AE229" s="127">
        <v>0.6516569302013423</v>
      </c>
      <c r="AF229" s="127" t="s">
        <v>417</v>
      </c>
      <c r="AG229" s="127" t="s">
        <v>354</v>
      </c>
      <c r="AH229" s="127" t="s">
        <v>421</v>
      </c>
    </row>
    <row r="230" spans="26:34">
      <c r="Z230" s="127" t="s">
        <v>390</v>
      </c>
      <c r="AA230" s="127" t="s">
        <v>333</v>
      </c>
      <c r="AB230" s="127" t="s">
        <v>543</v>
      </c>
      <c r="AC230" s="127" t="str">
        <f t="shared" si="3"/>
        <v>IcelandPlane - Long-haul - First class</v>
      </c>
      <c r="AD230" s="127">
        <v>2023</v>
      </c>
      <c r="AE230" s="127">
        <v>0.89884302953020123</v>
      </c>
      <c r="AF230" s="127" t="s">
        <v>417</v>
      </c>
      <c r="AG230" s="127" t="s">
        <v>354</v>
      </c>
      <c r="AH230" s="127" t="s">
        <v>421</v>
      </c>
    </row>
    <row r="231" spans="26:34">
      <c r="Z231" s="127" t="s">
        <v>391</v>
      </c>
      <c r="AA231" s="127" t="s">
        <v>333</v>
      </c>
      <c r="AB231" s="127" t="s">
        <v>524</v>
      </c>
      <c r="AC231" s="127" t="str">
        <f t="shared" si="3"/>
        <v>IrelandPlane - Short-haul - Economy</v>
      </c>
      <c r="AD231" s="127">
        <v>2023</v>
      </c>
      <c r="AE231" s="127">
        <v>0.20535935436241612</v>
      </c>
      <c r="AF231" s="127" t="s">
        <v>417</v>
      </c>
      <c r="AG231" s="127" t="s">
        <v>354</v>
      </c>
      <c r="AH231" s="127" t="s">
        <v>421</v>
      </c>
    </row>
    <row r="232" spans="26:34">
      <c r="Z232" s="127" t="s">
        <v>391</v>
      </c>
      <c r="AA232" s="127" t="s">
        <v>333</v>
      </c>
      <c r="AB232" s="127" t="s">
        <v>528</v>
      </c>
      <c r="AC232" s="127" t="str">
        <f t="shared" si="3"/>
        <v>IrelandPlane - Short-haul - Business class</v>
      </c>
      <c r="AD232" s="127">
        <v>2023</v>
      </c>
      <c r="AE232" s="127">
        <v>0.30803287785234901</v>
      </c>
      <c r="AF232" s="127" t="s">
        <v>417</v>
      </c>
      <c r="AG232" s="127" t="s">
        <v>354</v>
      </c>
      <c r="AH232" s="127" t="s">
        <v>421</v>
      </c>
    </row>
    <row r="233" spans="26:34">
      <c r="Z233" s="127" t="s">
        <v>391</v>
      </c>
      <c r="AA233" s="127" t="s">
        <v>333</v>
      </c>
      <c r="AB233" s="127" t="s">
        <v>532</v>
      </c>
      <c r="AC233" s="127" t="str">
        <f t="shared" si="3"/>
        <v>IrelandPlane - Long-haul - Economy</v>
      </c>
      <c r="AD233" s="127">
        <v>2023</v>
      </c>
      <c r="AE233" s="127">
        <v>0.22471828053691276</v>
      </c>
      <c r="AF233" s="127" t="s">
        <v>417</v>
      </c>
      <c r="AG233" s="127" t="s">
        <v>354</v>
      </c>
      <c r="AH233" s="127" t="s">
        <v>421</v>
      </c>
    </row>
    <row r="234" spans="26:34">
      <c r="Z234" s="127" t="s">
        <v>391</v>
      </c>
      <c r="AA234" s="127" t="s">
        <v>333</v>
      </c>
      <c r="AB234" s="127" t="s">
        <v>535</v>
      </c>
      <c r="AC234" s="127" t="str">
        <f t="shared" si="3"/>
        <v>IrelandPlane - Long-haul - Premium economy</v>
      </c>
      <c r="AD234" s="127">
        <v>2023</v>
      </c>
      <c r="AE234" s="127">
        <v>0.35952519328859062</v>
      </c>
      <c r="AF234" s="127" t="s">
        <v>417</v>
      </c>
      <c r="AG234" s="127" t="s">
        <v>354</v>
      </c>
      <c r="AH234" s="127" t="s">
        <v>421</v>
      </c>
    </row>
    <row r="235" spans="26:34">
      <c r="Z235" s="127" t="s">
        <v>391</v>
      </c>
      <c r="AA235" s="127" t="s">
        <v>333</v>
      </c>
      <c r="AB235" s="127" t="s">
        <v>539</v>
      </c>
      <c r="AC235" s="127" t="str">
        <f t="shared" si="3"/>
        <v>IrelandPlane - Long-haul - Business class</v>
      </c>
      <c r="AD235" s="127">
        <v>2023</v>
      </c>
      <c r="AE235" s="127">
        <v>0.6516569302013423</v>
      </c>
      <c r="AF235" s="127" t="s">
        <v>417</v>
      </c>
      <c r="AG235" s="127" t="s">
        <v>354</v>
      </c>
      <c r="AH235" s="127" t="s">
        <v>421</v>
      </c>
    </row>
    <row r="236" spans="26:34">
      <c r="Z236" s="127" t="s">
        <v>391</v>
      </c>
      <c r="AA236" s="127" t="s">
        <v>333</v>
      </c>
      <c r="AB236" s="127" t="s">
        <v>543</v>
      </c>
      <c r="AC236" s="127" t="str">
        <f t="shared" si="3"/>
        <v>IrelandPlane - Long-haul - First class</v>
      </c>
      <c r="AD236" s="127">
        <v>2023</v>
      </c>
      <c r="AE236" s="127">
        <v>0.89884302953020123</v>
      </c>
      <c r="AF236" s="127" t="s">
        <v>417</v>
      </c>
      <c r="AG236" s="127" t="s">
        <v>354</v>
      </c>
      <c r="AH236" s="127" t="s">
        <v>421</v>
      </c>
    </row>
    <row r="237" spans="26:34">
      <c r="Z237" s="127" t="s">
        <v>392</v>
      </c>
      <c r="AA237" s="127" t="s">
        <v>333</v>
      </c>
      <c r="AB237" s="127" t="s">
        <v>524</v>
      </c>
      <c r="AC237" s="127" t="str">
        <f t="shared" si="3"/>
        <v>ItalyPlane - Short-haul - Economy</v>
      </c>
      <c r="AD237" s="127">
        <v>2023</v>
      </c>
      <c r="AE237" s="127">
        <v>0.20535935436241612</v>
      </c>
      <c r="AF237" s="127" t="s">
        <v>417</v>
      </c>
      <c r="AG237" s="127" t="s">
        <v>354</v>
      </c>
      <c r="AH237" s="127" t="s">
        <v>421</v>
      </c>
    </row>
    <row r="238" spans="26:34">
      <c r="Z238" s="127" t="s">
        <v>392</v>
      </c>
      <c r="AA238" s="127" t="s">
        <v>333</v>
      </c>
      <c r="AB238" s="127" t="s">
        <v>528</v>
      </c>
      <c r="AC238" s="127" t="str">
        <f t="shared" si="3"/>
        <v>ItalyPlane - Short-haul - Business class</v>
      </c>
      <c r="AD238" s="127">
        <v>2023</v>
      </c>
      <c r="AE238" s="127">
        <v>0.30803287785234901</v>
      </c>
      <c r="AF238" s="127" t="s">
        <v>417</v>
      </c>
      <c r="AG238" s="127" t="s">
        <v>354</v>
      </c>
      <c r="AH238" s="127" t="s">
        <v>421</v>
      </c>
    </row>
    <row r="239" spans="26:34">
      <c r="Z239" s="127" t="s">
        <v>392</v>
      </c>
      <c r="AA239" s="127" t="s">
        <v>333</v>
      </c>
      <c r="AB239" s="127" t="s">
        <v>532</v>
      </c>
      <c r="AC239" s="127" t="str">
        <f t="shared" si="3"/>
        <v>ItalyPlane - Long-haul - Economy</v>
      </c>
      <c r="AD239" s="127">
        <v>2023</v>
      </c>
      <c r="AE239" s="127">
        <v>0.22471828053691276</v>
      </c>
      <c r="AF239" s="127" t="s">
        <v>417</v>
      </c>
      <c r="AG239" s="127" t="s">
        <v>354</v>
      </c>
      <c r="AH239" s="127" t="s">
        <v>421</v>
      </c>
    </row>
    <row r="240" spans="26:34">
      <c r="Z240" s="127" t="s">
        <v>392</v>
      </c>
      <c r="AA240" s="127" t="s">
        <v>333</v>
      </c>
      <c r="AB240" s="127" t="s">
        <v>535</v>
      </c>
      <c r="AC240" s="127" t="str">
        <f t="shared" si="3"/>
        <v>ItalyPlane - Long-haul - Premium economy</v>
      </c>
      <c r="AD240" s="127">
        <v>2023</v>
      </c>
      <c r="AE240" s="127">
        <v>0.35952519328859062</v>
      </c>
      <c r="AF240" s="127" t="s">
        <v>417</v>
      </c>
      <c r="AG240" s="127" t="s">
        <v>354</v>
      </c>
      <c r="AH240" s="127" t="s">
        <v>421</v>
      </c>
    </row>
    <row r="241" spans="26:34">
      <c r="Z241" s="127" t="s">
        <v>392</v>
      </c>
      <c r="AA241" s="127" t="s">
        <v>333</v>
      </c>
      <c r="AB241" s="127" t="s">
        <v>539</v>
      </c>
      <c r="AC241" s="127" t="str">
        <f t="shared" si="3"/>
        <v>ItalyPlane - Long-haul - Business class</v>
      </c>
      <c r="AD241" s="127">
        <v>2023</v>
      </c>
      <c r="AE241" s="127">
        <v>0.6516569302013423</v>
      </c>
      <c r="AF241" s="127" t="s">
        <v>417</v>
      </c>
      <c r="AG241" s="127" t="s">
        <v>354</v>
      </c>
      <c r="AH241" s="127" t="s">
        <v>421</v>
      </c>
    </row>
    <row r="242" spans="26:34">
      <c r="Z242" s="127" t="s">
        <v>392</v>
      </c>
      <c r="AA242" s="127" t="s">
        <v>333</v>
      </c>
      <c r="AB242" s="127" t="s">
        <v>543</v>
      </c>
      <c r="AC242" s="127" t="str">
        <f t="shared" si="3"/>
        <v>ItalyPlane - Long-haul - First class</v>
      </c>
      <c r="AD242" s="127">
        <v>2023</v>
      </c>
      <c r="AE242" s="127">
        <v>0.89884302953020123</v>
      </c>
      <c r="AF242" s="127" t="s">
        <v>417</v>
      </c>
      <c r="AG242" s="127" t="s">
        <v>354</v>
      </c>
      <c r="AH242" s="127" t="s">
        <v>421</v>
      </c>
    </row>
    <row r="243" spans="26:34">
      <c r="Z243" s="127" t="s">
        <v>393</v>
      </c>
      <c r="AA243" s="127" t="s">
        <v>333</v>
      </c>
      <c r="AB243" s="127" t="s">
        <v>524</v>
      </c>
      <c r="AC243" s="127" t="str">
        <f t="shared" si="3"/>
        <v>LatviaPlane - Short-haul - Economy</v>
      </c>
      <c r="AD243" s="127">
        <v>2023</v>
      </c>
      <c r="AE243" s="127">
        <v>0.20535935436241612</v>
      </c>
      <c r="AF243" s="127" t="s">
        <v>417</v>
      </c>
      <c r="AG243" s="127" t="s">
        <v>354</v>
      </c>
      <c r="AH243" s="127" t="s">
        <v>421</v>
      </c>
    </row>
    <row r="244" spans="26:34">
      <c r="Z244" s="127" t="s">
        <v>393</v>
      </c>
      <c r="AA244" s="127" t="s">
        <v>333</v>
      </c>
      <c r="AB244" s="127" t="s">
        <v>528</v>
      </c>
      <c r="AC244" s="127" t="str">
        <f t="shared" si="3"/>
        <v>LatviaPlane - Short-haul - Business class</v>
      </c>
      <c r="AD244" s="127">
        <v>2023</v>
      </c>
      <c r="AE244" s="127">
        <v>0.30803287785234901</v>
      </c>
      <c r="AF244" s="127" t="s">
        <v>417</v>
      </c>
      <c r="AG244" s="127" t="s">
        <v>354</v>
      </c>
      <c r="AH244" s="127" t="s">
        <v>421</v>
      </c>
    </row>
    <row r="245" spans="26:34">
      <c r="Z245" s="127" t="s">
        <v>393</v>
      </c>
      <c r="AA245" s="127" t="s">
        <v>333</v>
      </c>
      <c r="AB245" s="127" t="s">
        <v>532</v>
      </c>
      <c r="AC245" s="127" t="str">
        <f t="shared" si="3"/>
        <v>LatviaPlane - Long-haul - Economy</v>
      </c>
      <c r="AD245" s="127">
        <v>2023</v>
      </c>
      <c r="AE245" s="127">
        <v>0.22471828053691276</v>
      </c>
      <c r="AF245" s="127" t="s">
        <v>417</v>
      </c>
      <c r="AG245" s="127" t="s">
        <v>354</v>
      </c>
      <c r="AH245" s="127" t="s">
        <v>421</v>
      </c>
    </row>
    <row r="246" spans="26:34">
      <c r="Z246" s="127" t="s">
        <v>393</v>
      </c>
      <c r="AA246" s="127" t="s">
        <v>333</v>
      </c>
      <c r="AB246" s="127" t="s">
        <v>535</v>
      </c>
      <c r="AC246" s="127" t="str">
        <f t="shared" si="3"/>
        <v>LatviaPlane - Long-haul - Premium economy</v>
      </c>
      <c r="AD246" s="127">
        <v>2023</v>
      </c>
      <c r="AE246" s="127">
        <v>0.35952519328859062</v>
      </c>
      <c r="AF246" s="127" t="s">
        <v>417</v>
      </c>
      <c r="AG246" s="127" t="s">
        <v>354</v>
      </c>
      <c r="AH246" s="127" t="s">
        <v>421</v>
      </c>
    </row>
    <row r="247" spans="26:34">
      <c r="Z247" s="127" t="s">
        <v>393</v>
      </c>
      <c r="AA247" s="127" t="s">
        <v>333</v>
      </c>
      <c r="AB247" s="127" t="s">
        <v>539</v>
      </c>
      <c r="AC247" s="127" t="str">
        <f t="shared" si="3"/>
        <v>LatviaPlane - Long-haul - Business class</v>
      </c>
      <c r="AD247" s="127">
        <v>2023</v>
      </c>
      <c r="AE247" s="127">
        <v>0.6516569302013423</v>
      </c>
      <c r="AF247" s="127" t="s">
        <v>417</v>
      </c>
      <c r="AG247" s="127" t="s">
        <v>354</v>
      </c>
      <c r="AH247" s="127" t="s">
        <v>421</v>
      </c>
    </row>
    <row r="248" spans="26:34">
      <c r="Z248" s="127" t="s">
        <v>393</v>
      </c>
      <c r="AA248" s="127" t="s">
        <v>333</v>
      </c>
      <c r="AB248" s="127" t="s">
        <v>543</v>
      </c>
      <c r="AC248" s="127" t="str">
        <f t="shared" si="3"/>
        <v>LatviaPlane - Long-haul - First class</v>
      </c>
      <c r="AD248" s="127">
        <v>2023</v>
      </c>
      <c r="AE248" s="127">
        <v>0.89884302953020123</v>
      </c>
      <c r="AF248" s="127" t="s">
        <v>417</v>
      </c>
      <c r="AG248" s="127" t="s">
        <v>354</v>
      </c>
      <c r="AH248" s="127" t="s">
        <v>421</v>
      </c>
    </row>
    <row r="249" spans="26:34">
      <c r="Z249" s="127" t="s">
        <v>394</v>
      </c>
      <c r="AA249" s="127" t="s">
        <v>333</v>
      </c>
      <c r="AB249" s="127" t="s">
        <v>524</v>
      </c>
      <c r="AC249" s="127" t="str">
        <f t="shared" si="3"/>
        <v>LiechtensteinPlane - Short-haul - Economy</v>
      </c>
      <c r="AD249" s="127">
        <v>2023</v>
      </c>
      <c r="AE249" s="127">
        <v>0.20535935436241612</v>
      </c>
      <c r="AF249" s="127" t="s">
        <v>417</v>
      </c>
      <c r="AG249" s="127" t="s">
        <v>354</v>
      </c>
      <c r="AH249" s="127" t="s">
        <v>421</v>
      </c>
    </row>
    <row r="250" spans="26:34">
      <c r="Z250" s="127" t="s">
        <v>394</v>
      </c>
      <c r="AA250" s="127" t="s">
        <v>333</v>
      </c>
      <c r="AB250" s="127" t="s">
        <v>528</v>
      </c>
      <c r="AC250" s="127" t="str">
        <f t="shared" si="3"/>
        <v>LiechtensteinPlane - Short-haul - Business class</v>
      </c>
      <c r="AD250" s="127">
        <v>2023</v>
      </c>
      <c r="AE250" s="127">
        <v>0.30803287785234901</v>
      </c>
      <c r="AF250" s="127" t="s">
        <v>417</v>
      </c>
      <c r="AG250" s="127" t="s">
        <v>354</v>
      </c>
      <c r="AH250" s="127" t="s">
        <v>421</v>
      </c>
    </row>
    <row r="251" spans="26:34">
      <c r="Z251" s="127" t="s">
        <v>394</v>
      </c>
      <c r="AA251" s="127" t="s">
        <v>333</v>
      </c>
      <c r="AB251" s="127" t="s">
        <v>532</v>
      </c>
      <c r="AC251" s="127" t="str">
        <f t="shared" si="3"/>
        <v>LiechtensteinPlane - Long-haul - Economy</v>
      </c>
      <c r="AD251" s="127">
        <v>2023</v>
      </c>
      <c r="AE251" s="127">
        <v>0.22471828053691276</v>
      </c>
      <c r="AF251" s="127" t="s">
        <v>417</v>
      </c>
      <c r="AG251" s="127" t="s">
        <v>354</v>
      </c>
      <c r="AH251" s="127" t="s">
        <v>421</v>
      </c>
    </row>
    <row r="252" spans="26:34">
      <c r="Z252" s="127" t="s">
        <v>394</v>
      </c>
      <c r="AA252" s="127" t="s">
        <v>333</v>
      </c>
      <c r="AB252" s="127" t="s">
        <v>535</v>
      </c>
      <c r="AC252" s="127" t="str">
        <f t="shared" si="3"/>
        <v>LiechtensteinPlane - Long-haul - Premium economy</v>
      </c>
      <c r="AD252" s="127">
        <v>2023</v>
      </c>
      <c r="AE252" s="127">
        <v>0.35952519328859062</v>
      </c>
      <c r="AF252" s="127" t="s">
        <v>417</v>
      </c>
      <c r="AG252" s="127" t="s">
        <v>354</v>
      </c>
      <c r="AH252" s="127" t="s">
        <v>421</v>
      </c>
    </row>
    <row r="253" spans="26:34">
      <c r="Z253" s="127" t="s">
        <v>394</v>
      </c>
      <c r="AA253" s="127" t="s">
        <v>333</v>
      </c>
      <c r="AB253" s="127" t="s">
        <v>539</v>
      </c>
      <c r="AC253" s="127" t="str">
        <f t="shared" si="3"/>
        <v>LiechtensteinPlane - Long-haul - Business class</v>
      </c>
      <c r="AD253" s="127">
        <v>2023</v>
      </c>
      <c r="AE253" s="127">
        <v>0.6516569302013423</v>
      </c>
      <c r="AF253" s="127" t="s">
        <v>417</v>
      </c>
      <c r="AG253" s="127" t="s">
        <v>354</v>
      </c>
      <c r="AH253" s="127" t="s">
        <v>421</v>
      </c>
    </row>
    <row r="254" spans="26:34">
      <c r="Z254" s="127" t="s">
        <v>394</v>
      </c>
      <c r="AA254" s="127" t="s">
        <v>333</v>
      </c>
      <c r="AB254" s="127" t="s">
        <v>543</v>
      </c>
      <c r="AC254" s="127" t="str">
        <f t="shared" si="3"/>
        <v>LiechtensteinPlane - Long-haul - First class</v>
      </c>
      <c r="AD254" s="127">
        <v>2023</v>
      </c>
      <c r="AE254" s="127">
        <v>0.89884302953020123</v>
      </c>
      <c r="AF254" s="127" t="s">
        <v>417</v>
      </c>
      <c r="AG254" s="127" t="s">
        <v>354</v>
      </c>
      <c r="AH254" s="127" t="s">
        <v>421</v>
      </c>
    </row>
    <row r="255" spans="26:34">
      <c r="Z255" s="127" t="s">
        <v>395</v>
      </c>
      <c r="AA255" s="127" t="s">
        <v>333</v>
      </c>
      <c r="AB255" s="127" t="s">
        <v>524</v>
      </c>
      <c r="AC255" s="127" t="str">
        <f t="shared" si="3"/>
        <v>LithuaniaPlane - Short-haul - Economy</v>
      </c>
      <c r="AD255" s="127">
        <v>2023</v>
      </c>
      <c r="AE255" s="127">
        <v>0.20535935436241612</v>
      </c>
      <c r="AF255" s="127" t="s">
        <v>417</v>
      </c>
      <c r="AG255" s="127" t="s">
        <v>354</v>
      </c>
      <c r="AH255" s="127" t="s">
        <v>421</v>
      </c>
    </row>
    <row r="256" spans="26:34">
      <c r="Z256" s="127" t="s">
        <v>395</v>
      </c>
      <c r="AA256" s="127" t="s">
        <v>333</v>
      </c>
      <c r="AB256" s="127" t="s">
        <v>528</v>
      </c>
      <c r="AC256" s="127" t="str">
        <f t="shared" si="3"/>
        <v>LithuaniaPlane - Short-haul - Business class</v>
      </c>
      <c r="AD256" s="127">
        <v>2023</v>
      </c>
      <c r="AE256" s="127">
        <v>0.30803287785234901</v>
      </c>
      <c r="AF256" s="127" t="s">
        <v>417</v>
      </c>
      <c r="AG256" s="127" t="s">
        <v>354</v>
      </c>
      <c r="AH256" s="127" t="s">
        <v>421</v>
      </c>
    </row>
    <row r="257" spans="26:34">
      <c r="Z257" s="127" t="s">
        <v>395</v>
      </c>
      <c r="AA257" s="127" t="s">
        <v>333</v>
      </c>
      <c r="AB257" s="127" t="s">
        <v>532</v>
      </c>
      <c r="AC257" s="127" t="str">
        <f t="shared" si="3"/>
        <v>LithuaniaPlane - Long-haul - Economy</v>
      </c>
      <c r="AD257" s="127">
        <v>2023</v>
      </c>
      <c r="AE257" s="127">
        <v>0.22471828053691276</v>
      </c>
      <c r="AF257" s="127" t="s">
        <v>417</v>
      </c>
      <c r="AG257" s="127" t="s">
        <v>354</v>
      </c>
      <c r="AH257" s="127" t="s">
        <v>421</v>
      </c>
    </row>
    <row r="258" spans="26:34">
      <c r="Z258" s="127" t="s">
        <v>395</v>
      </c>
      <c r="AA258" s="127" t="s">
        <v>333</v>
      </c>
      <c r="AB258" s="127" t="s">
        <v>535</v>
      </c>
      <c r="AC258" s="127" t="str">
        <f t="shared" si="3"/>
        <v>LithuaniaPlane - Long-haul - Premium economy</v>
      </c>
      <c r="AD258" s="127">
        <v>2023</v>
      </c>
      <c r="AE258" s="127">
        <v>0.35952519328859062</v>
      </c>
      <c r="AF258" s="127" t="s">
        <v>417</v>
      </c>
      <c r="AG258" s="127" t="s">
        <v>354</v>
      </c>
      <c r="AH258" s="127" t="s">
        <v>421</v>
      </c>
    </row>
    <row r="259" spans="26:34">
      <c r="Z259" s="127" t="s">
        <v>395</v>
      </c>
      <c r="AA259" s="127" t="s">
        <v>333</v>
      </c>
      <c r="AB259" s="127" t="s">
        <v>539</v>
      </c>
      <c r="AC259" s="127" t="str">
        <f t="shared" ref="AC259:AC322" si="4">Z259&amp;AB259</f>
        <v>LithuaniaPlane - Long-haul - Business class</v>
      </c>
      <c r="AD259" s="127">
        <v>2023</v>
      </c>
      <c r="AE259" s="127">
        <v>0.6516569302013423</v>
      </c>
      <c r="AF259" s="127" t="s">
        <v>417</v>
      </c>
      <c r="AG259" s="127" t="s">
        <v>354</v>
      </c>
      <c r="AH259" s="127" t="s">
        <v>421</v>
      </c>
    </row>
    <row r="260" spans="26:34">
      <c r="Z260" s="127" t="s">
        <v>395</v>
      </c>
      <c r="AA260" s="127" t="s">
        <v>333</v>
      </c>
      <c r="AB260" s="127" t="s">
        <v>543</v>
      </c>
      <c r="AC260" s="127" t="str">
        <f t="shared" si="4"/>
        <v>LithuaniaPlane - Long-haul - First class</v>
      </c>
      <c r="AD260" s="127">
        <v>2023</v>
      </c>
      <c r="AE260" s="127">
        <v>0.89884302953020123</v>
      </c>
      <c r="AF260" s="127" t="s">
        <v>417</v>
      </c>
      <c r="AG260" s="127" t="s">
        <v>354</v>
      </c>
      <c r="AH260" s="127" t="s">
        <v>421</v>
      </c>
    </row>
    <row r="261" spans="26:34">
      <c r="Z261" s="127" t="s">
        <v>396</v>
      </c>
      <c r="AA261" s="127" t="s">
        <v>333</v>
      </c>
      <c r="AB261" s="127" t="s">
        <v>524</v>
      </c>
      <c r="AC261" s="127" t="str">
        <f t="shared" si="4"/>
        <v>LuxembourgPlane - Short-haul - Economy</v>
      </c>
      <c r="AD261" s="127">
        <v>2023</v>
      </c>
      <c r="AE261" s="127">
        <v>0.20535935436241612</v>
      </c>
      <c r="AF261" s="127" t="s">
        <v>417</v>
      </c>
      <c r="AG261" s="127" t="s">
        <v>354</v>
      </c>
      <c r="AH261" s="127" t="s">
        <v>421</v>
      </c>
    </row>
    <row r="262" spans="26:34">
      <c r="Z262" s="127" t="s">
        <v>396</v>
      </c>
      <c r="AA262" s="127" t="s">
        <v>333</v>
      </c>
      <c r="AB262" s="127" t="s">
        <v>528</v>
      </c>
      <c r="AC262" s="127" t="str">
        <f t="shared" si="4"/>
        <v>LuxembourgPlane - Short-haul - Business class</v>
      </c>
      <c r="AD262" s="127">
        <v>2023</v>
      </c>
      <c r="AE262" s="127">
        <v>0.30803287785234901</v>
      </c>
      <c r="AF262" s="127" t="s">
        <v>417</v>
      </c>
      <c r="AG262" s="127" t="s">
        <v>354</v>
      </c>
      <c r="AH262" s="127" t="s">
        <v>421</v>
      </c>
    </row>
    <row r="263" spans="26:34">
      <c r="Z263" s="127" t="s">
        <v>396</v>
      </c>
      <c r="AA263" s="127" t="s">
        <v>333</v>
      </c>
      <c r="AB263" s="127" t="s">
        <v>532</v>
      </c>
      <c r="AC263" s="127" t="str">
        <f t="shared" si="4"/>
        <v>LuxembourgPlane - Long-haul - Economy</v>
      </c>
      <c r="AD263" s="127">
        <v>2023</v>
      </c>
      <c r="AE263" s="127">
        <v>0.22471828053691276</v>
      </c>
      <c r="AF263" s="127" t="s">
        <v>417</v>
      </c>
      <c r="AG263" s="127" t="s">
        <v>354</v>
      </c>
      <c r="AH263" s="127" t="s">
        <v>421</v>
      </c>
    </row>
    <row r="264" spans="26:34">
      <c r="Z264" s="127" t="s">
        <v>396</v>
      </c>
      <c r="AA264" s="127" t="s">
        <v>333</v>
      </c>
      <c r="AB264" s="127" t="s">
        <v>535</v>
      </c>
      <c r="AC264" s="127" t="str">
        <f t="shared" si="4"/>
        <v>LuxembourgPlane - Long-haul - Premium economy</v>
      </c>
      <c r="AD264" s="127">
        <v>2023</v>
      </c>
      <c r="AE264" s="127">
        <v>0.35952519328859062</v>
      </c>
      <c r="AF264" s="127" t="s">
        <v>417</v>
      </c>
      <c r="AG264" s="127" t="s">
        <v>354</v>
      </c>
      <c r="AH264" s="127" t="s">
        <v>421</v>
      </c>
    </row>
    <row r="265" spans="26:34">
      <c r="Z265" s="127" t="s">
        <v>396</v>
      </c>
      <c r="AA265" s="127" t="s">
        <v>333</v>
      </c>
      <c r="AB265" s="127" t="s">
        <v>539</v>
      </c>
      <c r="AC265" s="127" t="str">
        <f t="shared" si="4"/>
        <v>LuxembourgPlane - Long-haul - Business class</v>
      </c>
      <c r="AD265" s="127">
        <v>2023</v>
      </c>
      <c r="AE265" s="127">
        <v>0.6516569302013423</v>
      </c>
      <c r="AF265" s="127" t="s">
        <v>417</v>
      </c>
      <c r="AG265" s="127" t="s">
        <v>354</v>
      </c>
      <c r="AH265" s="127" t="s">
        <v>421</v>
      </c>
    </row>
    <row r="266" spans="26:34">
      <c r="Z266" s="127" t="s">
        <v>396</v>
      </c>
      <c r="AA266" s="127" t="s">
        <v>333</v>
      </c>
      <c r="AB266" s="127" t="s">
        <v>543</v>
      </c>
      <c r="AC266" s="127" t="str">
        <f t="shared" si="4"/>
        <v>LuxembourgPlane - Long-haul - First class</v>
      </c>
      <c r="AD266" s="127">
        <v>2023</v>
      </c>
      <c r="AE266" s="127">
        <v>0.89884302953020123</v>
      </c>
      <c r="AF266" s="127" t="s">
        <v>417</v>
      </c>
      <c r="AG266" s="127" t="s">
        <v>354</v>
      </c>
      <c r="AH266" s="127" t="s">
        <v>421</v>
      </c>
    </row>
    <row r="267" spans="26:34">
      <c r="Z267" s="127" t="s">
        <v>397</v>
      </c>
      <c r="AA267" s="127" t="s">
        <v>333</v>
      </c>
      <c r="AB267" s="127" t="s">
        <v>524</v>
      </c>
      <c r="AC267" s="127" t="str">
        <f t="shared" si="4"/>
        <v>MaltaPlane - Short-haul - Economy</v>
      </c>
      <c r="AD267" s="127">
        <v>2023</v>
      </c>
      <c r="AE267" s="127">
        <v>0.20535935436241612</v>
      </c>
      <c r="AF267" s="127" t="s">
        <v>417</v>
      </c>
      <c r="AG267" s="127" t="s">
        <v>354</v>
      </c>
      <c r="AH267" s="127" t="s">
        <v>421</v>
      </c>
    </row>
    <row r="268" spans="26:34">
      <c r="Z268" s="127" t="s">
        <v>397</v>
      </c>
      <c r="AA268" s="127" t="s">
        <v>333</v>
      </c>
      <c r="AB268" s="127" t="s">
        <v>528</v>
      </c>
      <c r="AC268" s="127" t="str">
        <f t="shared" si="4"/>
        <v>MaltaPlane - Short-haul - Business class</v>
      </c>
      <c r="AD268" s="127">
        <v>2023</v>
      </c>
      <c r="AE268" s="127">
        <v>0.30803287785234901</v>
      </c>
      <c r="AF268" s="127" t="s">
        <v>417</v>
      </c>
      <c r="AG268" s="127" t="s">
        <v>354</v>
      </c>
      <c r="AH268" s="127" t="s">
        <v>421</v>
      </c>
    </row>
    <row r="269" spans="26:34">
      <c r="Z269" s="127" t="s">
        <v>397</v>
      </c>
      <c r="AA269" s="127" t="s">
        <v>333</v>
      </c>
      <c r="AB269" s="127" t="s">
        <v>532</v>
      </c>
      <c r="AC269" s="127" t="str">
        <f t="shared" si="4"/>
        <v>MaltaPlane - Long-haul - Economy</v>
      </c>
      <c r="AD269" s="127">
        <v>2023</v>
      </c>
      <c r="AE269" s="127">
        <v>0.22471828053691276</v>
      </c>
      <c r="AF269" s="127" t="s">
        <v>417</v>
      </c>
      <c r="AG269" s="127" t="s">
        <v>354</v>
      </c>
      <c r="AH269" s="127" t="s">
        <v>421</v>
      </c>
    </row>
    <row r="270" spans="26:34">
      <c r="Z270" s="127" t="s">
        <v>397</v>
      </c>
      <c r="AA270" s="127" t="s">
        <v>333</v>
      </c>
      <c r="AB270" s="127" t="s">
        <v>535</v>
      </c>
      <c r="AC270" s="127" t="str">
        <f t="shared" si="4"/>
        <v>MaltaPlane - Long-haul - Premium economy</v>
      </c>
      <c r="AD270" s="127">
        <v>2023</v>
      </c>
      <c r="AE270" s="127">
        <v>0.35952519328859062</v>
      </c>
      <c r="AF270" s="127" t="s">
        <v>417</v>
      </c>
      <c r="AG270" s="127" t="s">
        <v>354</v>
      </c>
      <c r="AH270" s="127" t="s">
        <v>421</v>
      </c>
    </row>
    <row r="271" spans="26:34">
      <c r="Z271" s="127" t="s">
        <v>397</v>
      </c>
      <c r="AA271" s="127" t="s">
        <v>333</v>
      </c>
      <c r="AB271" s="127" t="s">
        <v>539</v>
      </c>
      <c r="AC271" s="127" t="str">
        <f t="shared" si="4"/>
        <v>MaltaPlane - Long-haul - Business class</v>
      </c>
      <c r="AD271" s="127">
        <v>2023</v>
      </c>
      <c r="AE271" s="127">
        <v>0.6516569302013423</v>
      </c>
      <c r="AF271" s="127" t="s">
        <v>417</v>
      </c>
      <c r="AG271" s="127" t="s">
        <v>354</v>
      </c>
      <c r="AH271" s="127" t="s">
        <v>421</v>
      </c>
    </row>
    <row r="272" spans="26:34">
      <c r="Z272" s="127" t="s">
        <v>397</v>
      </c>
      <c r="AA272" s="127" t="s">
        <v>333</v>
      </c>
      <c r="AB272" s="127" t="s">
        <v>543</v>
      </c>
      <c r="AC272" s="127" t="str">
        <f t="shared" si="4"/>
        <v>MaltaPlane - Long-haul - First class</v>
      </c>
      <c r="AD272" s="127">
        <v>2023</v>
      </c>
      <c r="AE272" s="127">
        <v>0.89884302953020123</v>
      </c>
      <c r="AF272" s="127" t="s">
        <v>417</v>
      </c>
      <c r="AG272" s="127" t="s">
        <v>354</v>
      </c>
      <c r="AH272" s="127" t="s">
        <v>421</v>
      </c>
    </row>
    <row r="273" spans="26:34">
      <c r="Z273" s="127" t="s">
        <v>398</v>
      </c>
      <c r="AA273" s="127" t="s">
        <v>333</v>
      </c>
      <c r="AB273" s="127" t="s">
        <v>524</v>
      </c>
      <c r="AC273" s="127" t="str">
        <f t="shared" si="4"/>
        <v>MoldovaPlane - Short-haul - Economy</v>
      </c>
      <c r="AD273" s="127">
        <v>2023</v>
      </c>
      <c r="AE273" s="127">
        <v>0.20535935436241612</v>
      </c>
      <c r="AF273" s="127" t="s">
        <v>417</v>
      </c>
      <c r="AG273" s="127" t="s">
        <v>354</v>
      </c>
      <c r="AH273" s="127" t="s">
        <v>421</v>
      </c>
    </row>
    <row r="274" spans="26:34">
      <c r="Z274" s="127" t="s">
        <v>398</v>
      </c>
      <c r="AA274" s="127" t="s">
        <v>333</v>
      </c>
      <c r="AB274" s="127" t="s">
        <v>528</v>
      </c>
      <c r="AC274" s="127" t="str">
        <f t="shared" si="4"/>
        <v>MoldovaPlane - Short-haul - Business class</v>
      </c>
      <c r="AD274" s="127">
        <v>2023</v>
      </c>
      <c r="AE274" s="127">
        <v>0.30803287785234901</v>
      </c>
      <c r="AF274" s="127" t="s">
        <v>417</v>
      </c>
      <c r="AG274" s="127" t="s">
        <v>354</v>
      </c>
      <c r="AH274" s="127" t="s">
        <v>421</v>
      </c>
    </row>
    <row r="275" spans="26:34">
      <c r="Z275" s="127" t="s">
        <v>398</v>
      </c>
      <c r="AA275" s="127" t="s">
        <v>333</v>
      </c>
      <c r="AB275" s="127" t="s">
        <v>532</v>
      </c>
      <c r="AC275" s="127" t="str">
        <f t="shared" si="4"/>
        <v>MoldovaPlane - Long-haul - Economy</v>
      </c>
      <c r="AD275" s="127">
        <v>2023</v>
      </c>
      <c r="AE275" s="127">
        <v>0.22471828053691276</v>
      </c>
      <c r="AF275" s="127" t="s">
        <v>417</v>
      </c>
      <c r="AG275" s="127" t="s">
        <v>354</v>
      </c>
      <c r="AH275" s="127" t="s">
        <v>421</v>
      </c>
    </row>
    <row r="276" spans="26:34">
      <c r="Z276" s="127" t="s">
        <v>398</v>
      </c>
      <c r="AA276" s="127" t="s">
        <v>333</v>
      </c>
      <c r="AB276" s="127" t="s">
        <v>535</v>
      </c>
      <c r="AC276" s="127" t="str">
        <f t="shared" si="4"/>
        <v>MoldovaPlane - Long-haul - Premium economy</v>
      </c>
      <c r="AD276" s="127">
        <v>2023</v>
      </c>
      <c r="AE276" s="127">
        <v>0.35952519328859062</v>
      </c>
      <c r="AF276" s="127" t="s">
        <v>417</v>
      </c>
      <c r="AG276" s="127" t="s">
        <v>354</v>
      </c>
      <c r="AH276" s="127" t="s">
        <v>421</v>
      </c>
    </row>
    <row r="277" spans="26:34">
      <c r="Z277" s="127" t="s">
        <v>398</v>
      </c>
      <c r="AA277" s="127" t="s">
        <v>333</v>
      </c>
      <c r="AB277" s="127" t="s">
        <v>539</v>
      </c>
      <c r="AC277" s="127" t="str">
        <f t="shared" si="4"/>
        <v>MoldovaPlane - Long-haul - Business class</v>
      </c>
      <c r="AD277" s="127">
        <v>2023</v>
      </c>
      <c r="AE277" s="127">
        <v>0.6516569302013423</v>
      </c>
      <c r="AF277" s="127" t="s">
        <v>417</v>
      </c>
      <c r="AG277" s="127" t="s">
        <v>354</v>
      </c>
      <c r="AH277" s="127" t="s">
        <v>421</v>
      </c>
    </row>
    <row r="278" spans="26:34">
      <c r="Z278" s="127" t="s">
        <v>398</v>
      </c>
      <c r="AA278" s="127" t="s">
        <v>333</v>
      </c>
      <c r="AB278" s="127" t="s">
        <v>543</v>
      </c>
      <c r="AC278" s="127" t="str">
        <f t="shared" si="4"/>
        <v>MoldovaPlane - Long-haul - First class</v>
      </c>
      <c r="AD278" s="127">
        <v>2023</v>
      </c>
      <c r="AE278" s="127">
        <v>0.89884302953020123</v>
      </c>
      <c r="AF278" s="127" t="s">
        <v>417</v>
      </c>
      <c r="AG278" s="127" t="s">
        <v>354</v>
      </c>
      <c r="AH278" s="127" t="s">
        <v>421</v>
      </c>
    </row>
    <row r="279" spans="26:34">
      <c r="Z279" s="127" t="s">
        <v>399</v>
      </c>
      <c r="AA279" s="127" t="s">
        <v>333</v>
      </c>
      <c r="AB279" s="127" t="s">
        <v>524</v>
      </c>
      <c r="AC279" s="127" t="str">
        <f t="shared" si="4"/>
        <v>MonacoPlane - Short-haul - Economy</v>
      </c>
      <c r="AD279" s="127">
        <v>2023</v>
      </c>
      <c r="AE279" s="127">
        <v>0.20535935436241612</v>
      </c>
      <c r="AF279" s="127" t="s">
        <v>417</v>
      </c>
      <c r="AG279" s="127" t="s">
        <v>354</v>
      </c>
      <c r="AH279" s="127" t="s">
        <v>421</v>
      </c>
    </row>
    <row r="280" spans="26:34">
      <c r="Z280" s="127" t="s">
        <v>399</v>
      </c>
      <c r="AA280" s="127" t="s">
        <v>333</v>
      </c>
      <c r="AB280" s="127" t="s">
        <v>528</v>
      </c>
      <c r="AC280" s="127" t="str">
        <f t="shared" si="4"/>
        <v>MonacoPlane - Short-haul - Business class</v>
      </c>
      <c r="AD280" s="127">
        <v>2023</v>
      </c>
      <c r="AE280" s="127">
        <v>0.30803287785234901</v>
      </c>
      <c r="AF280" s="127" t="s">
        <v>417</v>
      </c>
      <c r="AG280" s="127" t="s">
        <v>354</v>
      </c>
      <c r="AH280" s="127" t="s">
        <v>421</v>
      </c>
    </row>
    <row r="281" spans="26:34">
      <c r="Z281" s="127" t="s">
        <v>399</v>
      </c>
      <c r="AA281" s="127" t="s">
        <v>333</v>
      </c>
      <c r="AB281" s="127" t="s">
        <v>532</v>
      </c>
      <c r="AC281" s="127" t="str">
        <f t="shared" si="4"/>
        <v>MonacoPlane - Long-haul - Economy</v>
      </c>
      <c r="AD281" s="127">
        <v>2023</v>
      </c>
      <c r="AE281" s="127">
        <v>0.22471828053691276</v>
      </c>
      <c r="AF281" s="127" t="s">
        <v>417</v>
      </c>
      <c r="AG281" s="127" t="s">
        <v>354</v>
      </c>
      <c r="AH281" s="127" t="s">
        <v>421</v>
      </c>
    </row>
    <row r="282" spans="26:34">
      <c r="Z282" s="127" t="s">
        <v>399</v>
      </c>
      <c r="AA282" s="127" t="s">
        <v>333</v>
      </c>
      <c r="AB282" s="127" t="s">
        <v>535</v>
      </c>
      <c r="AC282" s="127" t="str">
        <f t="shared" si="4"/>
        <v>MonacoPlane - Long-haul - Premium economy</v>
      </c>
      <c r="AD282" s="127">
        <v>2023</v>
      </c>
      <c r="AE282" s="127">
        <v>0.35952519328859062</v>
      </c>
      <c r="AF282" s="127" t="s">
        <v>417</v>
      </c>
      <c r="AG282" s="127" t="s">
        <v>354</v>
      </c>
      <c r="AH282" s="127" t="s">
        <v>421</v>
      </c>
    </row>
    <row r="283" spans="26:34">
      <c r="Z283" s="127" t="s">
        <v>399</v>
      </c>
      <c r="AA283" s="127" t="s">
        <v>333</v>
      </c>
      <c r="AB283" s="127" t="s">
        <v>539</v>
      </c>
      <c r="AC283" s="127" t="str">
        <f t="shared" si="4"/>
        <v>MonacoPlane - Long-haul - Business class</v>
      </c>
      <c r="AD283" s="127">
        <v>2023</v>
      </c>
      <c r="AE283" s="127">
        <v>0.6516569302013423</v>
      </c>
      <c r="AF283" s="127" t="s">
        <v>417</v>
      </c>
      <c r="AG283" s="127" t="s">
        <v>354</v>
      </c>
      <c r="AH283" s="127" t="s">
        <v>421</v>
      </c>
    </row>
    <row r="284" spans="26:34">
      <c r="Z284" s="127" t="s">
        <v>399</v>
      </c>
      <c r="AA284" s="127" t="s">
        <v>333</v>
      </c>
      <c r="AB284" s="127" t="s">
        <v>543</v>
      </c>
      <c r="AC284" s="127" t="str">
        <f t="shared" si="4"/>
        <v>MonacoPlane - Long-haul - First class</v>
      </c>
      <c r="AD284" s="127">
        <v>2023</v>
      </c>
      <c r="AE284" s="127">
        <v>0.89884302953020123</v>
      </c>
      <c r="AF284" s="127" t="s">
        <v>417</v>
      </c>
      <c r="AG284" s="127" t="s">
        <v>354</v>
      </c>
      <c r="AH284" s="127" t="s">
        <v>421</v>
      </c>
    </row>
    <row r="285" spans="26:34">
      <c r="Z285" s="127" t="s">
        <v>400</v>
      </c>
      <c r="AA285" s="127" t="s">
        <v>333</v>
      </c>
      <c r="AB285" s="127" t="s">
        <v>524</v>
      </c>
      <c r="AC285" s="127" t="str">
        <f t="shared" si="4"/>
        <v>MontenegroPlane - Short-haul - Economy</v>
      </c>
      <c r="AD285" s="127">
        <v>2023</v>
      </c>
      <c r="AE285" s="127">
        <v>0.20535935436241612</v>
      </c>
      <c r="AF285" s="127" t="s">
        <v>417</v>
      </c>
      <c r="AG285" s="127" t="s">
        <v>354</v>
      </c>
      <c r="AH285" s="127" t="s">
        <v>421</v>
      </c>
    </row>
    <row r="286" spans="26:34">
      <c r="Z286" s="127" t="s">
        <v>400</v>
      </c>
      <c r="AA286" s="127" t="s">
        <v>333</v>
      </c>
      <c r="AB286" s="127" t="s">
        <v>528</v>
      </c>
      <c r="AC286" s="127" t="str">
        <f t="shared" si="4"/>
        <v>MontenegroPlane - Short-haul - Business class</v>
      </c>
      <c r="AD286" s="127">
        <v>2023</v>
      </c>
      <c r="AE286" s="127">
        <v>0.30803287785234901</v>
      </c>
      <c r="AF286" s="127" t="s">
        <v>417</v>
      </c>
      <c r="AG286" s="127" t="s">
        <v>354</v>
      </c>
      <c r="AH286" s="127" t="s">
        <v>421</v>
      </c>
    </row>
    <row r="287" spans="26:34">
      <c r="Z287" s="127" t="s">
        <v>400</v>
      </c>
      <c r="AA287" s="127" t="s">
        <v>333</v>
      </c>
      <c r="AB287" s="127" t="s">
        <v>532</v>
      </c>
      <c r="AC287" s="127" t="str">
        <f t="shared" si="4"/>
        <v>MontenegroPlane - Long-haul - Economy</v>
      </c>
      <c r="AD287" s="127">
        <v>2023</v>
      </c>
      <c r="AE287" s="127">
        <v>0.22471828053691276</v>
      </c>
      <c r="AF287" s="127" t="s">
        <v>417</v>
      </c>
      <c r="AG287" s="127" t="s">
        <v>354</v>
      </c>
      <c r="AH287" s="127" t="s">
        <v>421</v>
      </c>
    </row>
    <row r="288" spans="26:34">
      <c r="Z288" s="127" t="s">
        <v>400</v>
      </c>
      <c r="AA288" s="127" t="s">
        <v>333</v>
      </c>
      <c r="AB288" s="127" t="s">
        <v>535</v>
      </c>
      <c r="AC288" s="127" t="str">
        <f t="shared" si="4"/>
        <v>MontenegroPlane - Long-haul - Premium economy</v>
      </c>
      <c r="AD288" s="127">
        <v>2023</v>
      </c>
      <c r="AE288" s="127">
        <v>0.35952519328859062</v>
      </c>
      <c r="AF288" s="127" t="s">
        <v>417</v>
      </c>
      <c r="AG288" s="127" t="s">
        <v>354</v>
      </c>
      <c r="AH288" s="127" t="s">
        <v>421</v>
      </c>
    </row>
    <row r="289" spans="26:34">
      <c r="Z289" s="127" t="s">
        <v>400</v>
      </c>
      <c r="AA289" s="127" t="s">
        <v>333</v>
      </c>
      <c r="AB289" s="127" t="s">
        <v>539</v>
      </c>
      <c r="AC289" s="127" t="str">
        <f t="shared" si="4"/>
        <v>MontenegroPlane - Long-haul - Business class</v>
      </c>
      <c r="AD289" s="127">
        <v>2023</v>
      </c>
      <c r="AE289" s="127">
        <v>0.6516569302013423</v>
      </c>
      <c r="AF289" s="127" t="s">
        <v>417</v>
      </c>
      <c r="AG289" s="127" t="s">
        <v>354</v>
      </c>
      <c r="AH289" s="127" t="s">
        <v>421</v>
      </c>
    </row>
    <row r="290" spans="26:34">
      <c r="Z290" s="127" t="s">
        <v>400</v>
      </c>
      <c r="AA290" s="127" t="s">
        <v>333</v>
      </c>
      <c r="AB290" s="127" t="s">
        <v>543</v>
      </c>
      <c r="AC290" s="127" t="str">
        <f t="shared" si="4"/>
        <v>MontenegroPlane - Long-haul - First class</v>
      </c>
      <c r="AD290" s="127">
        <v>2023</v>
      </c>
      <c r="AE290" s="127">
        <v>0.89884302953020123</v>
      </c>
      <c r="AF290" s="127" t="s">
        <v>417</v>
      </c>
      <c r="AG290" s="127" t="s">
        <v>354</v>
      </c>
      <c r="AH290" s="127" t="s">
        <v>421</v>
      </c>
    </row>
    <row r="291" spans="26:34">
      <c r="Z291" s="127" t="s">
        <v>401</v>
      </c>
      <c r="AA291" s="127" t="s">
        <v>333</v>
      </c>
      <c r="AB291" s="127" t="s">
        <v>524</v>
      </c>
      <c r="AC291" s="127" t="str">
        <f t="shared" si="4"/>
        <v>NetherlandsPlane - Short-haul - Economy</v>
      </c>
      <c r="AD291" s="127">
        <v>2023</v>
      </c>
      <c r="AE291" s="127">
        <v>0.20535935436241612</v>
      </c>
      <c r="AF291" s="127" t="s">
        <v>417</v>
      </c>
      <c r="AG291" s="127" t="s">
        <v>354</v>
      </c>
      <c r="AH291" s="127" t="s">
        <v>421</v>
      </c>
    </row>
    <row r="292" spans="26:34">
      <c r="Z292" s="127" t="s">
        <v>401</v>
      </c>
      <c r="AA292" s="127" t="s">
        <v>333</v>
      </c>
      <c r="AB292" s="127" t="s">
        <v>528</v>
      </c>
      <c r="AC292" s="127" t="str">
        <f t="shared" si="4"/>
        <v>NetherlandsPlane - Short-haul - Business class</v>
      </c>
      <c r="AD292" s="127">
        <v>2023</v>
      </c>
      <c r="AE292" s="127">
        <v>0.30803287785234901</v>
      </c>
      <c r="AF292" s="127" t="s">
        <v>417</v>
      </c>
      <c r="AG292" s="127" t="s">
        <v>354</v>
      </c>
      <c r="AH292" s="127" t="s">
        <v>421</v>
      </c>
    </row>
    <row r="293" spans="26:34">
      <c r="Z293" s="127" t="s">
        <v>401</v>
      </c>
      <c r="AA293" s="127" t="s">
        <v>333</v>
      </c>
      <c r="AB293" s="127" t="s">
        <v>532</v>
      </c>
      <c r="AC293" s="127" t="str">
        <f t="shared" si="4"/>
        <v>NetherlandsPlane - Long-haul - Economy</v>
      </c>
      <c r="AD293" s="127">
        <v>2023</v>
      </c>
      <c r="AE293" s="127">
        <v>0.22471828053691276</v>
      </c>
      <c r="AF293" s="127" t="s">
        <v>417</v>
      </c>
      <c r="AG293" s="127" t="s">
        <v>354</v>
      </c>
      <c r="AH293" s="127" t="s">
        <v>421</v>
      </c>
    </row>
    <row r="294" spans="26:34">
      <c r="Z294" s="127" t="s">
        <v>401</v>
      </c>
      <c r="AA294" s="127" t="s">
        <v>333</v>
      </c>
      <c r="AB294" s="127" t="s">
        <v>535</v>
      </c>
      <c r="AC294" s="127" t="str">
        <f t="shared" si="4"/>
        <v>NetherlandsPlane - Long-haul - Premium economy</v>
      </c>
      <c r="AD294" s="127">
        <v>2023</v>
      </c>
      <c r="AE294" s="127">
        <v>0.35952519328859062</v>
      </c>
      <c r="AF294" s="127" t="s">
        <v>417</v>
      </c>
      <c r="AG294" s="127" t="s">
        <v>354</v>
      </c>
      <c r="AH294" s="127" t="s">
        <v>421</v>
      </c>
    </row>
    <row r="295" spans="26:34">
      <c r="Z295" s="127" t="s">
        <v>401</v>
      </c>
      <c r="AA295" s="127" t="s">
        <v>333</v>
      </c>
      <c r="AB295" s="127" t="s">
        <v>539</v>
      </c>
      <c r="AC295" s="127" t="str">
        <f t="shared" si="4"/>
        <v>NetherlandsPlane - Long-haul - Business class</v>
      </c>
      <c r="AD295" s="127">
        <v>2023</v>
      </c>
      <c r="AE295" s="127">
        <v>0.6516569302013423</v>
      </c>
      <c r="AF295" s="127" t="s">
        <v>417</v>
      </c>
      <c r="AG295" s="127" t="s">
        <v>354</v>
      </c>
      <c r="AH295" s="127" t="s">
        <v>421</v>
      </c>
    </row>
    <row r="296" spans="26:34">
      <c r="Z296" s="127" t="s">
        <v>401</v>
      </c>
      <c r="AA296" s="127" t="s">
        <v>333</v>
      </c>
      <c r="AB296" s="127" t="s">
        <v>543</v>
      </c>
      <c r="AC296" s="127" t="str">
        <f t="shared" si="4"/>
        <v>NetherlandsPlane - Long-haul - First class</v>
      </c>
      <c r="AD296" s="127">
        <v>2023</v>
      </c>
      <c r="AE296" s="127">
        <v>0.89884302953020123</v>
      </c>
      <c r="AF296" s="127" t="s">
        <v>417</v>
      </c>
      <c r="AG296" s="127" t="s">
        <v>354</v>
      </c>
      <c r="AH296" s="127" t="s">
        <v>421</v>
      </c>
    </row>
    <row r="297" spans="26:34">
      <c r="Z297" s="127" t="s">
        <v>402</v>
      </c>
      <c r="AA297" s="127" t="s">
        <v>333</v>
      </c>
      <c r="AB297" s="127" t="s">
        <v>524</v>
      </c>
      <c r="AC297" s="127" t="str">
        <f t="shared" si="4"/>
        <v>North MacedoniaPlane - Short-haul - Economy</v>
      </c>
      <c r="AD297" s="127">
        <v>2023</v>
      </c>
      <c r="AE297" s="127">
        <v>0.20535935436241612</v>
      </c>
      <c r="AF297" s="127" t="s">
        <v>417</v>
      </c>
      <c r="AG297" s="127" t="s">
        <v>354</v>
      </c>
      <c r="AH297" s="127" t="s">
        <v>421</v>
      </c>
    </row>
    <row r="298" spans="26:34">
      <c r="Z298" s="127" t="s">
        <v>402</v>
      </c>
      <c r="AA298" s="127" t="s">
        <v>333</v>
      </c>
      <c r="AB298" s="127" t="s">
        <v>528</v>
      </c>
      <c r="AC298" s="127" t="str">
        <f t="shared" si="4"/>
        <v>North MacedoniaPlane - Short-haul - Business class</v>
      </c>
      <c r="AD298" s="127">
        <v>2023</v>
      </c>
      <c r="AE298" s="127">
        <v>0.30803287785234901</v>
      </c>
      <c r="AF298" s="127" t="s">
        <v>417</v>
      </c>
      <c r="AG298" s="127" t="s">
        <v>354</v>
      </c>
      <c r="AH298" s="127" t="s">
        <v>421</v>
      </c>
    </row>
    <row r="299" spans="26:34">
      <c r="Z299" s="127" t="s">
        <v>402</v>
      </c>
      <c r="AA299" s="127" t="s">
        <v>333</v>
      </c>
      <c r="AB299" s="127" t="s">
        <v>532</v>
      </c>
      <c r="AC299" s="127" t="str">
        <f t="shared" si="4"/>
        <v>North MacedoniaPlane - Long-haul - Economy</v>
      </c>
      <c r="AD299" s="127">
        <v>2023</v>
      </c>
      <c r="AE299" s="127">
        <v>0.22471828053691276</v>
      </c>
      <c r="AF299" s="127" t="s">
        <v>417</v>
      </c>
      <c r="AG299" s="127" t="s">
        <v>354</v>
      </c>
      <c r="AH299" s="127" t="s">
        <v>421</v>
      </c>
    </row>
    <row r="300" spans="26:34">
      <c r="Z300" s="127" t="s">
        <v>402</v>
      </c>
      <c r="AA300" s="127" t="s">
        <v>333</v>
      </c>
      <c r="AB300" s="127" t="s">
        <v>535</v>
      </c>
      <c r="AC300" s="127" t="str">
        <f t="shared" si="4"/>
        <v>North MacedoniaPlane - Long-haul - Premium economy</v>
      </c>
      <c r="AD300" s="127">
        <v>2023</v>
      </c>
      <c r="AE300" s="127">
        <v>0.35952519328859062</v>
      </c>
      <c r="AF300" s="127" t="s">
        <v>417</v>
      </c>
      <c r="AG300" s="127" t="s">
        <v>354</v>
      </c>
      <c r="AH300" s="127" t="s">
        <v>421</v>
      </c>
    </row>
    <row r="301" spans="26:34">
      <c r="Z301" s="127" t="s">
        <v>402</v>
      </c>
      <c r="AA301" s="127" t="s">
        <v>333</v>
      </c>
      <c r="AB301" s="127" t="s">
        <v>539</v>
      </c>
      <c r="AC301" s="127" t="str">
        <f t="shared" si="4"/>
        <v>North MacedoniaPlane - Long-haul - Business class</v>
      </c>
      <c r="AD301" s="127">
        <v>2023</v>
      </c>
      <c r="AE301" s="127">
        <v>0.6516569302013423</v>
      </c>
      <c r="AF301" s="127" t="s">
        <v>417</v>
      </c>
      <c r="AG301" s="127" t="s">
        <v>354</v>
      </c>
      <c r="AH301" s="127" t="s">
        <v>421</v>
      </c>
    </row>
    <row r="302" spans="26:34">
      <c r="Z302" s="127" t="s">
        <v>402</v>
      </c>
      <c r="AA302" s="127" t="s">
        <v>333</v>
      </c>
      <c r="AB302" s="127" t="s">
        <v>543</v>
      </c>
      <c r="AC302" s="127" t="str">
        <f t="shared" si="4"/>
        <v>North MacedoniaPlane - Long-haul - First class</v>
      </c>
      <c r="AD302" s="127">
        <v>2023</v>
      </c>
      <c r="AE302" s="127">
        <v>0.89884302953020123</v>
      </c>
      <c r="AF302" s="127" t="s">
        <v>417</v>
      </c>
      <c r="AG302" s="127" t="s">
        <v>354</v>
      </c>
      <c r="AH302" s="127" t="s">
        <v>421</v>
      </c>
    </row>
    <row r="303" spans="26:34">
      <c r="Z303" s="127" t="s">
        <v>404</v>
      </c>
      <c r="AA303" s="127" t="s">
        <v>333</v>
      </c>
      <c r="AB303" s="127" t="s">
        <v>524</v>
      </c>
      <c r="AC303" s="127" t="str">
        <f t="shared" si="4"/>
        <v>NorwayPlane - Short-haul - Economy</v>
      </c>
      <c r="AD303" s="127">
        <v>2023</v>
      </c>
      <c r="AE303" s="127">
        <v>0.20535935436241612</v>
      </c>
      <c r="AF303" s="127" t="s">
        <v>417</v>
      </c>
      <c r="AG303" s="127" t="s">
        <v>354</v>
      </c>
      <c r="AH303" s="127" t="s">
        <v>421</v>
      </c>
    </row>
    <row r="304" spans="26:34">
      <c r="Z304" s="127" t="s">
        <v>404</v>
      </c>
      <c r="AA304" s="127" t="s">
        <v>333</v>
      </c>
      <c r="AB304" s="127" t="s">
        <v>528</v>
      </c>
      <c r="AC304" s="127" t="str">
        <f t="shared" si="4"/>
        <v>NorwayPlane - Short-haul - Business class</v>
      </c>
      <c r="AD304" s="127">
        <v>2023</v>
      </c>
      <c r="AE304" s="127">
        <v>0.30803287785234901</v>
      </c>
      <c r="AF304" s="127" t="s">
        <v>417</v>
      </c>
      <c r="AG304" s="127" t="s">
        <v>354</v>
      </c>
      <c r="AH304" s="127" t="s">
        <v>421</v>
      </c>
    </row>
    <row r="305" spans="26:34">
      <c r="Z305" s="127" t="s">
        <v>404</v>
      </c>
      <c r="AA305" s="127" t="s">
        <v>333</v>
      </c>
      <c r="AB305" s="127" t="s">
        <v>532</v>
      </c>
      <c r="AC305" s="127" t="str">
        <f t="shared" si="4"/>
        <v>NorwayPlane - Long-haul - Economy</v>
      </c>
      <c r="AD305" s="127">
        <v>2023</v>
      </c>
      <c r="AE305" s="127">
        <v>0.22471828053691276</v>
      </c>
      <c r="AF305" s="127" t="s">
        <v>417</v>
      </c>
      <c r="AG305" s="127" t="s">
        <v>354</v>
      </c>
      <c r="AH305" s="127" t="s">
        <v>421</v>
      </c>
    </row>
    <row r="306" spans="26:34">
      <c r="Z306" s="127" t="s">
        <v>404</v>
      </c>
      <c r="AA306" s="127" t="s">
        <v>333</v>
      </c>
      <c r="AB306" s="127" t="s">
        <v>535</v>
      </c>
      <c r="AC306" s="127" t="str">
        <f t="shared" si="4"/>
        <v>NorwayPlane - Long-haul - Premium economy</v>
      </c>
      <c r="AD306" s="127">
        <v>2023</v>
      </c>
      <c r="AE306" s="127">
        <v>0.35952519328859062</v>
      </c>
      <c r="AF306" s="127" t="s">
        <v>417</v>
      </c>
      <c r="AG306" s="127" t="s">
        <v>354</v>
      </c>
      <c r="AH306" s="127" t="s">
        <v>421</v>
      </c>
    </row>
    <row r="307" spans="26:34">
      <c r="Z307" s="127" t="s">
        <v>404</v>
      </c>
      <c r="AA307" s="127" t="s">
        <v>333</v>
      </c>
      <c r="AB307" s="127" t="s">
        <v>539</v>
      </c>
      <c r="AC307" s="127" t="str">
        <f t="shared" si="4"/>
        <v>NorwayPlane - Long-haul - Business class</v>
      </c>
      <c r="AD307" s="127">
        <v>2023</v>
      </c>
      <c r="AE307" s="127">
        <v>0.6516569302013423</v>
      </c>
      <c r="AF307" s="127" t="s">
        <v>417</v>
      </c>
      <c r="AG307" s="127" t="s">
        <v>354</v>
      </c>
      <c r="AH307" s="127" t="s">
        <v>421</v>
      </c>
    </row>
    <row r="308" spans="26:34">
      <c r="Z308" s="127" t="s">
        <v>404</v>
      </c>
      <c r="AA308" s="127" t="s">
        <v>333</v>
      </c>
      <c r="AB308" s="127" t="s">
        <v>543</v>
      </c>
      <c r="AC308" s="127" t="str">
        <f t="shared" si="4"/>
        <v>NorwayPlane - Long-haul - First class</v>
      </c>
      <c r="AD308" s="127">
        <v>2023</v>
      </c>
      <c r="AE308" s="127">
        <v>0.89884302953020123</v>
      </c>
      <c r="AF308" s="127" t="s">
        <v>417</v>
      </c>
      <c r="AG308" s="127" t="s">
        <v>354</v>
      </c>
      <c r="AH308" s="127" t="s">
        <v>421</v>
      </c>
    </row>
    <row r="309" spans="26:34">
      <c r="Z309" s="127" t="s">
        <v>405</v>
      </c>
      <c r="AA309" s="127" t="s">
        <v>333</v>
      </c>
      <c r="AB309" s="127" t="s">
        <v>524</v>
      </c>
      <c r="AC309" s="127" t="str">
        <f t="shared" si="4"/>
        <v>PolandPlane - Short-haul - Economy</v>
      </c>
      <c r="AD309" s="127">
        <v>2023</v>
      </c>
      <c r="AE309" s="127">
        <v>0.20535935436241612</v>
      </c>
      <c r="AF309" s="127" t="s">
        <v>417</v>
      </c>
      <c r="AG309" s="127" t="s">
        <v>354</v>
      </c>
      <c r="AH309" s="127" t="s">
        <v>421</v>
      </c>
    </row>
    <row r="310" spans="26:34">
      <c r="Z310" s="127" t="s">
        <v>405</v>
      </c>
      <c r="AA310" s="127" t="s">
        <v>333</v>
      </c>
      <c r="AB310" s="127" t="s">
        <v>528</v>
      </c>
      <c r="AC310" s="127" t="str">
        <f t="shared" si="4"/>
        <v>PolandPlane - Short-haul - Business class</v>
      </c>
      <c r="AD310" s="127">
        <v>2023</v>
      </c>
      <c r="AE310" s="127">
        <v>0.30803287785234901</v>
      </c>
      <c r="AF310" s="127" t="s">
        <v>417</v>
      </c>
      <c r="AG310" s="127" t="s">
        <v>354</v>
      </c>
      <c r="AH310" s="127" t="s">
        <v>421</v>
      </c>
    </row>
    <row r="311" spans="26:34">
      <c r="Z311" s="127" t="s">
        <v>405</v>
      </c>
      <c r="AA311" s="127" t="s">
        <v>333</v>
      </c>
      <c r="AB311" s="127" t="s">
        <v>532</v>
      </c>
      <c r="AC311" s="127" t="str">
        <f t="shared" si="4"/>
        <v>PolandPlane - Long-haul - Economy</v>
      </c>
      <c r="AD311" s="127">
        <v>2023</v>
      </c>
      <c r="AE311" s="127">
        <v>0.22471828053691276</v>
      </c>
      <c r="AF311" s="127" t="s">
        <v>417</v>
      </c>
      <c r="AG311" s="127" t="s">
        <v>354</v>
      </c>
      <c r="AH311" s="127" t="s">
        <v>421</v>
      </c>
    </row>
    <row r="312" spans="26:34">
      <c r="Z312" s="127" t="s">
        <v>405</v>
      </c>
      <c r="AA312" s="127" t="s">
        <v>333</v>
      </c>
      <c r="AB312" s="127" t="s">
        <v>535</v>
      </c>
      <c r="AC312" s="127" t="str">
        <f t="shared" si="4"/>
        <v>PolandPlane - Long-haul - Premium economy</v>
      </c>
      <c r="AD312" s="127">
        <v>2023</v>
      </c>
      <c r="AE312" s="127">
        <v>0.35952519328859062</v>
      </c>
      <c r="AF312" s="127" t="s">
        <v>417</v>
      </c>
      <c r="AG312" s="127" t="s">
        <v>354</v>
      </c>
      <c r="AH312" s="127" t="s">
        <v>421</v>
      </c>
    </row>
    <row r="313" spans="26:34">
      <c r="Z313" s="127" t="s">
        <v>405</v>
      </c>
      <c r="AA313" s="127" t="s">
        <v>333</v>
      </c>
      <c r="AB313" s="127" t="s">
        <v>539</v>
      </c>
      <c r="AC313" s="127" t="str">
        <f t="shared" si="4"/>
        <v>PolandPlane - Long-haul - Business class</v>
      </c>
      <c r="AD313" s="127">
        <v>2023</v>
      </c>
      <c r="AE313" s="127">
        <v>0.6516569302013423</v>
      </c>
      <c r="AF313" s="127" t="s">
        <v>417</v>
      </c>
      <c r="AG313" s="127" t="s">
        <v>354</v>
      </c>
      <c r="AH313" s="127" t="s">
        <v>421</v>
      </c>
    </row>
    <row r="314" spans="26:34">
      <c r="Z314" s="127" t="s">
        <v>405</v>
      </c>
      <c r="AA314" s="127" t="s">
        <v>333</v>
      </c>
      <c r="AB314" s="127" t="s">
        <v>543</v>
      </c>
      <c r="AC314" s="127" t="str">
        <f t="shared" si="4"/>
        <v>PolandPlane - Long-haul - First class</v>
      </c>
      <c r="AD314" s="127">
        <v>2023</v>
      </c>
      <c r="AE314" s="127">
        <v>0.89884302953020123</v>
      </c>
      <c r="AF314" s="127" t="s">
        <v>417</v>
      </c>
      <c r="AG314" s="127" t="s">
        <v>354</v>
      </c>
      <c r="AH314" s="127" t="s">
        <v>421</v>
      </c>
    </row>
    <row r="315" spans="26:34">
      <c r="Z315" s="127" t="s">
        <v>406</v>
      </c>
      <c r="AA315" s="127" t="s">
        <v>333</v>
      </c>
      <c r="AB315" s="127" t="s">
        <v>524</v>
      </c>
      <c r="AC315" s="127" t="str">
        <f t="shared" si="4"/>
        <v>PortugalPlane - Short-haul - Economy</v>
      </c>
      <c r="AD315" s="127">
        <v>2023</v>
      </c>
      <c r="AE315" s="127">
        <v>0.20535935436241612</v>
      </c>
      <c r="AF315" s="127" t="s">
        <v>417</v>
      </c>
      <c r="AG315" s="127" t="s">
        <v>354</v>
      </c>
      <c r="AH315" s="127" t="s">
        <v>421</v>
      </c>
    </row>
    <row r="316" spans="26:34">
      <c r="Z316" s="127" t="s">
        <v>406</v>
      </c>
      <c r="AA316" s="127" t="s">
        <v>333</v>
      </c>
      <c r="AB316" s="127" t="s">
        <v>528</v>
      </c>
      <c r="AC316" s="127" t="str">
        <f t="shared" si="4"/>
        <v>PortugalPlane - Short-haul - Business class</v>
      </c>
      <c r="AD316" s="127">
        <v>2023</v>
      </c>
      <c r="AE316" s="127">
        <v>0.30803287785234901</v>
      </c>
      <c r="AF316" s="127" t="s">
        <v>417</v>
      </c>
      <c r="AG316" s="127" t="s">
        <v>354</v>
      </c>
      <c r="AH316" s="127" t="s">
        <v>421</v>
      </c>
    </row>
    <row r="317" spans="26:34">
      <c r="Z317" s="127" t="s">
        <v>406</v>
      </c>
      <c r="AA317" s="127" t="s">
        <v>333</v>
      </c>
      <c r="AB317" s="127" t="s">
        <v>532</v>
      </c>
      <c r="AC317" s="127" t="str">
        <f t="shared" si="4"/>
        <v>PortugalPlane - Long-haul - Economy</v>
      </c>
      <c r="AD317" s="127">
        <v>2023</v>
      </c>
      <c r="AE317" s="127">
        <v>0.22471828053691276</v>
      </c>
      <c r="AF317" s="127" t="s">
        <v>417</v>
      </c>
      <c r="AG317" s="127" t="s">
        <v>354</v>
      </c>
      <c r="AH317" s="127" t="s">
        <v>421</v>
      </c>
    </row>
    <row r="318" spans="26:34">
      <c r="Z318" s="127" t="s">
        <v>406</v>
      </c>
      <c r="AA318" s="127" t="s">
        <v>333</v>
      </c>
      <c r="AB318" s="127" t="s">
        <v>535</v>
      </c>
      <c r="AC318" s="127" t="str">
        <f t="shared" si="4"/>
        <v>PortugalPlane - Long-haul - Premium economy</v>
      </c>
      <c r="AD318" s="127">
        <v>2023</v>
      </c>
      <c r="AE318" s="127">
        <v>0.35952519328859062</v>
      </c>
      <c r="AF318" s="127" t="s">
        <v>417</v>
      </c>
      <c r="AG318" s="127" t="s">
        <v>354</v>
      </c>
      <c r="AH318" s="127" t="s">
        <v>421</v>
      </c>
    </row>
    <row r="319" spans="26:34">
      <c r="Z319" s="127" t="s">
        <v>406</v>
      </c>
      <c r="AA319" s="127" t="s">
        <v>333</v>
      </c>
      <c r="AB319" s="127" t="s">
        <v>539</v>
      </c>
      <c r="AC319" s="127" t="str">
        <f t="shared" si="4"/>
        <v>PortugalPlane - Long-haul - Business class</v>
      </c>
      <c r="AD319" s="127">
        <v>2023</v>
      </c>
      <c r="AE319" s="127">
        <v>0.6516569302013423</v>
      </c>
      <c r="AF319" s="127" t="s">
        <v>417</v>
      </c>
      <c r="AG319" s="127" t="s">
        <v>354</v>
      </c>
      <c r="AH319" s="127" t="s">
        <v>421</v>
      </c>
    </row>
    <row r="320" spans="26:34">
      <c r="Z320" s="127" t="s">
        <v>406</v>
      </c>
      <c r="AA320" s="127" t="s">
        <v>333</v>
      </c>
      <c r="AB320" s="127" t="s">
        <v>543</v>
      </c>
      <c r="AC320" s="127" t="str">
        <f t="shared" si="4"/>
        <v>PortugalPlane - Long-haul - First class</v>
      </c>
      <c r="AD320" s="127">
        <v>2023</v>
      </c>
      <c r="AE320" s="127">
        <v>0.89884302953020123</v>
      </c>
      <c r="AF320" s="127" t="s">
        <v>417</v>
      </c>
      <c r="AG320" s="127" t="s">
        <v>354</v>
      </c>
      <c r="AH320" s="127" t="s">
        <v>421</v>
      </c>
    </row>
    <row r="321" spans="26:34">
      <c r="Z321" s="127" t="s">
        <v>407</v>
      </c>
      <c r="AA321" s="127" t="s">
        <v>333</v>
      </c>
      <c r="AB321" s="127" t="s">
        <v>524</v>
      </c>
      <c r="AC321" s="127" t="str">
        <f t="shared" si="4"/>
        <v>RomaniaPlane - Short-haul - Economy</v>
      </c>
      <c r="AD321" s="127">
        <v>2023</v>
      </c>
      <c r="AE321" s="127">
        <v>0.20535935436241612</v>
      </c>
      <c r="AF321" s="127" t="s">
        <v>417</v>
      </c>
      <c r="AG321" s="127" t="s">
        <v>354</v>
      </c>
      <c r="AH321" s="127" t="s">
        <v>421</v>
      </c>
    </row>
    <row r="322" spans="26:34">
      <c r="Z322" s="127" t="s">
        <v>407</v>
      </c>
      <c r="AA322" s="127" t="s">
        <v>333</v>
      </c>
      <c r="AB322" s="127" t="s">
        <v>528</v>
      </c>
      <c r="AC322" s="127" t="str">
        <f t="shared" si="4"/>
        <v>RomaniaPlane - Short-haul - Business class</v>
      </c>
      <c r="AD322" s="127">
        <v>2023</v>
      </c>
      <c r="AE322" s="127">
        <v>0.30803287785234901</v>
      </c>
      <c r="AF322" s="127" t="s">
        <v>417</v>
      </c>
      <c r="AG322" s="127" t="s">
        <v>354</v>
      </c>
      <c r="AH322" s="127" t="s">
        <v>421</v>
      </c>
    </row>
    <row r="323" spans="26:34">
      <c r="Z323" s="127" t="s">
        <v>407</v>
      </c>
      <c r="AA323" s="127" t="s">
        <v>333</v>
      </c>
      <c r="AB323" s="127" t="s">
        <v>532</v>
      </c>
      <c r="AC323" s="127" t="str">
        <f t="shared" ref="AC323:AC386" si="5">Z323&amp;AB323</f>
        <v>RomaniaPlane - Long-haul - Economy</v>
      </c>
      <c r="AD323" s="127">
        <v>2023</v>
      </c>
      <c r="AE323" s="127">
        <v>0.22471828053691276</v>
      </c>
      <c r="AF323" s="127" t="s">
        <v>417</v>
      </c>
      <c r="AG323" s="127" t="s">
        <v>354</v>
      </c>
      <c r="AH323" s="127" t="s">
        <v>421</v>
      </c>
    </row>
    <row r="324" spans="26:34">
      <c r="Z324" s="127" t="s">
        <v>407</v>
      </c>
      <c r="AA324" s="127" t="s">
        <v>333</v>
      </c>
      <c r="AB324" s="127" t="s">
        <v>535</v>
      </c>
      <c r="AC324" s="127" t="str">
        <f t="shared" si="5"/>
        <v>RomaniaPlane - Long-haul - Premium economy</v>
      </c>
      <c r="AD324" s="127">
        <v>2023</v>
      </c>
      <c r="AE324" s="127">
        <v>0.35952519328859062</v>
      </c>
      <c r="AF324" s="127" t="s">
        <v>417</v>
      </c>
      <c r="AG324" s="127" t="s">
        <v>354</v>
      </c>
      <c r="AH324" s="127" t="s">
        <v>421</v>
      </c>
    </row>
    <row r="325" spans="26:34">
      <c r="Z325" s="127" t="s">
        <v>407</v>
      </c>
      <c r="AA325" s="127" t="s">
        <v>333</v>
      </c>
      <c r="AB325" s="127" t="s">
        <v>539</v>
      </c>
      <c r="AC325" s="127" t="str">
        <f t="shared" si="5"/>
        <v>RomaniaPlane - Long-haul - Business class</v>
      </c>
      <c r="AD325" s="127">
        <v>2023</v>
      </c>
      <c r="AE325" s="127">
        <v>0.6516569302013423</v>
      </c>
      <c r="AF325" s="127" t="s">
        <v>417</v>
      </c>
      <c r="AG325" s="127" t="s">
        <v>354</v>
      </c>
      <c r="AH325" s="127" t="s">
        <v>421</v>
      </c>
    </row>
    <row r="326" spans="26:34">
      <c r="Z326" s="127" t="s">
        <v>407</v>
      </c>
      <c r="AA326" s="127" t="s">
        <v>333</v>
      </c>
      <c r="AB326" s="127" t="s">
        <v>543</v>
      </c>
      <c r="AC326" s="127" t="str">
        <f t="shared" si="5"/>
        <v>RomaniaPlane - Long-haul - First class</v>
      </c>
      <c r="AD326" s="127">
        <v>2023</v>
      </c>
      <c r="AE326" s="127">
        <v>0.89884302953020123</v>
      </c>
      <c r="AF326" s="127" t="s">
        <v>417</v>
      </c>
      <c r="AG326" s="127" t="s">
        <v>354</v>
      </c>
      <c r="AH326" s="127" t="s">
        <v>421</v>
      </c>
    </row>
    <row r="327" spans="26:34">
      <c r="Z327" s="127" t="s">
        <v>408</v>
      </c>
      <c r="AA327" s="127" t="s">
        <v>333</v>
      </c>
      <c r="AB327" s="127" t="s">
        <v>524</v>
      </c>
      <c r="AC327" s="127" t="str">
        <f t="shared" si="5"/>
        <v>San MarinoPlane - Short-haul - Economy</v>
      </c>
      <c r="AD327" s="127">
        <v>2023</v>
      </c>
      <c r="AE327" s="127">
        <v>0.20535935436241612</v>
      </c>
      <c r="AF327" s="127" t="s">
        <v>417</v>
      </c>
      <c r="AG327" s="127" t="s">
        <v>354</v>
      </c>
      <c r="AH327" s="127" t="s">
        <v>421</v>
      </c>
    </row>
    <row r="328" spans="26:34">
      <c r="Z328" s="127" t="s">
        <v>408</v>
      </c>
      <c r="AA328" s="127" t="s">
        <v>333</v>
      </c>
      <c r="AB328" s="127" t="s">
        <v>528</v>
      </c>
      <c r="AC328" s="127" t="str">
        <f t="shared" si="5"/>
        <v>San MarinoPlane - Short-haul - Business class</v>
      </c>
      <c r="AD328" s="127">
        <v>2023</v>
      </c>
      <c r="AE328" s="127">
        <v>0.30803287785234901</v>
      </c>
      <c r="AF328" s="127" t="s">
        <v>417</v>
      </c>
      <c r="AG328" s="127" t="s">
        <v>354</v>
      </c>
      <c r="AH328" s="127" t="s">
        <v>421</v>
      </c>
    </row>
    <row r="329" spans="26:34">
      <c r="Z329" s="127" t="s">
        <v>408</v>
      </c>
      <c r="AA329" s="127" t="s">
        <v>333</v>
      </c>
      <c r="AB329" s="127" t="s">
        <v>532</v>
      </c>
      <c r="AC329" s="127" t="str">
        <f t="shared" si="5"/>
        <v>San MarinoPlane - Long-haul - Economy</v>
      </c>
      <c r="AD329" s="127">
        <v>2023</v>
      </c>
      <c r="AE329" s="127">
        <v>0.22471828053691276</v>
      </c>
      <c r="AF329" s="127" t="s">
        <v>417</v>
      </c>
      <c r="AG329" s="127" t="s">
        <v>354</v>
      </c>
      <c r="AH329" s="127" t="s">
        <v>421</v>
      </c>
    </row>
    <row r="330" spans="26:34">
      <c r="Z330" s="127" t="s">
        <v>408</v>
      </c>
      <c r="AA330" s="127" t="s">
        <v>333</v>
      </c>
      <c r="AB330" s="127" t="s">
        <v>535</v>
      </c>
      <c r="AC330" s="127" t="str">
        <f t="shared" si="5"/>
        <v>San MarinoPlane - Long-haul - Premium economy</v>
      </c>
      <c r="AD330" s="127">
        <v>2023</v>
      </c>
      <c r="AE330" s="127">
        <v>0.35952519328859062</v>
      </c>
      <c r="AF330" s="127" t="s">
        <v>417</v>
      </c>
      <c r="AG330" s="127" t="s">
        <v>354</v>
      </c>
      <c r="AH330" s="127" t="s">
        <v>421</v>
      </c>
    </row>
    <row r="331" spans="26:34">
      <c r="Z331" s="127" t="s">
        <v>408</v>
      </c>
      <c r="AA331" s="127" t="s">
        <v>333</v>
      </c>
      <c r="AB331" s="127" t="s">
        <v>539</v>
      </c>
      <c r="AC331" s="127" t="str">
        <f t="shared" si="5"/>
        <v>San MarinoPlane - Long-haul - Business class</v>
      </c>
      <c r="AD331" s="127">
        <v>2023</v>
      </c>
      <c r="AE331" s="127">
        <v>0.6516569302013423</v>
      </c>
      <c r="AF331" s="127" t="s">
        <v>417</v>
      </c>
      <c r="AG331" s="127" t="s">
        <v>354</v>
      </c>
      <c r="AH331" s="127" t="s">
        <v>421</v>
      </c>
    </row>
    <row r="332" spans="26:34">
      <c r="Z332" s="127" t="s">
        <v>408</v>
      </c>
      <c r="AA332" s="127" t="s">
        <v>333</v>
      </c>
      <c r="AB332" s="127" t="s">
        <v>543</v>
      </c>
      <c r="AC332" s="127" t="str">
        <f t="shared" si="5"/>
        <v>San MarinoPlane - Long-haul - First class</v>
      </c>
      <c r="AD332" s="127">
        <v>2023</v>
      </c>
      <c r="AE332" s="127">
        <v>0.89884302953020123</v>
      </c>
      <c r="AF332" s="127" t="s">
        <v>417</v>
      </c>
      <c r="AG332" s="127" t="s">
        <v>354</v>
      </c>
      <c r="AH332" s="127" t="s">
        <v>421</v>
      </c>
    </row>
    <row r="333" spans="26:34">
      <c r="Z333" s="127" t="s">
        <v>409</v>
      </c>
      <c r="AA333" s="127" t="s">
        <v>333</v>
      </c>
      <c r="AB333" s="127" t="s">
        <v>524</v>
      </c>
      <c r="AC333" s="127" t="str">
        <f t="shared" si="5"/>
        <v>SerbiaPlane - Short-haul - Economy</v>
      </c>
      <c r="AD333" s="127">
        <v>2023</v>
      </c>
      <c r="AE333" s="127">
        <v>0.20535935436241612</v>
      </c>
      <c r="AF333" s="127" t="s">
        <v>417</v>
      </c>
      <c r="AG333" s="127" t="s">
        <v>354</v>
      </c>
      <c r="AH333" s="127" t="s">
        <v>421</v>
      </c>
    </row>
    <row r="334" spans="26:34">
      <c r="Z334" s="127" t="s">
        <v>409</v>
      </c>
      <c r="AA334" s="127" t="s">
        <v>333</v>
      </c>
      <c r="AB334" s="127" t="s">
        <v>528</v>
      </c>
      <c r="AC334" s="127" t="str">
        <f t="shared" si="5"/>
        <v>SerbiaPlane - Short-haul - Business class</v>
      </c>
      <c r="AD334" s="127">
        <v>2023</v>
      </c>
      <c r="AE334" s="127">
        <v>0.30803287785234901</v>
      </c>
      <c r="AF334" s="127" t="s">
        <v>417</v>
      </c>
      <c r="AG334" s="127" t="s">
        <v>354</v>
      </c>
      <c r="AH334" s="127" t="s">
        <v>421</v>
      </c>
    </row>
    <row r="335" spans="26:34">
      <c r="Z335" s="127" t="s">
        <v>409</v>
      </c>
      <c r="AA335" s="127" t="s">
        <v>333</v>
      </c>
      <c r="AB335" s="127" t="s">
        <v>532</v>
      </c>
      <c r="AC335" s="127" t="str">
        <f t="shared" si="5"/>
        <v>SerbiaPlane - Long-haul - Economy</v>
      </c>
      <c r="AD335" s="127">
        <v>2023</v>
      </c>
      <c r="AE335" s="127">
        <v>0.22471828053691276</v>
      </c>
      <c r="AF335" s="127" t="s">
        <v>417</v>
      </c>
      <c r="AG335" s="127" t="s">
        <v>354</v>
      </c>
      <c r="AH335" s="127" t="s">
        <v>421</v>
      </c>
    </row>
    <row r="336" spans="26:34">
      <c r="Z336" s="127" t="s">
        <v>409</v>
      </c>
      <c r="AA336" s="127" t="s">
        <v>333</v>
      </c>
      <c r="AB336" s="127" t="s">
        <v>535</v>
      </c>
      <c r="AC336" s="127" t="str">
        <f t="shared" si="5"/>
        <v>SerbiaPlane - Long-haul - Premium economy</v>
      </c>
      <c r="AD336" s="127">
        <v>2023</v>
      </c>
      <c r="AE336" s="127">
        <v>0.35952519328859062</v>
      </c>
      <c r="AF336" s="127" t="s">
        <v>417</v>
      </c>
      <c r="AG336" s="127" t="s">
        <v>354</v>
      </c>
      <c r="AH336" s="127" t="s">
        <v>421</v>
      </c>
    </row>
    <row r="337" spans="26:34">
      <c r="Z337" s="127" t="s">
        <v>409</v>
      </c>
      <c r="AA337" s="127" t="s">
        <v>333</v>
      </c>
      <c r="AB337" s="127" t="s">
        <v>539</v>
      </c>
      <c r="AC337" s="127" t="str">
        <f t="shared" si="5"/>
        <v>SerbiaPlane - Long-haul - Business class</v>
      </c>
      <c r="AD337" s="127">
        <v>2023</v>
      </c>
      <c r="AE337" s="127">
        <v>0.6516569302013423</v>
      </c>
      <c r="AF337" s="127" t="s">
        <v>417</v>
      </c>
      <c r="AG337" s="127" t="s">
        <v>354</v>
      </c>
      <c r="AH337" s="127" t="s">
        <v>421</v>
      </c>
    </row>
    <row r="338" spans="26:34">
      <c r="Z338" s="127" t="s">
        <v>409</v>
      </c>
      <c r="AA338" s="127" t="s">
        <v>333</v>
      </c>
      <c r="AB338" s="127" t="s">
        <v>543</v>
      </c>
      <c r="AC338" s="127" t="str">
        <f t="shared" si="5"/>
        <v>SerbiaPlane - Long-haul - First class</v>
      </c>
      <c r="AD338" s="127">
        <v>2023</v>
      </c>
      <c r="AE338" s="127">
        <v>0.89884302953020123</v>
      </c>
      <c r="AF338" s="127" t="s">
        <v>417</v>
      </c>
      <c r="AG338" s="127" t="s">
        <v>354</v>
      </c>
      <c r="AH338" s="127" t="s">
        <v>421</v>
      </c>
    </row>
    <row r="339" spans="26:34">
      <c r="Z339" s="127" t="s">
        <v>410</v>
      </c>
      <c r="AA339" s="127" t="s">
        <v>333</v>
      </c>
      <c r="AB339" s="127" t="s">
        <v>524</v>
      </c>
      <c r="AC339" s="127" t="str">
        <f t="shared" si="5"/>
        <v>SlovakiaPlane - Short-haul - Economy</v>
      </c>
      <c r="AD339" s="127">
        <v>2023</v>
      </c>
      <c r="AE339" s="127">
        <v>0.20535935436241612</v>
      </c>
      <c r="AF339" s="127" t="s">
        <v>417</v>
      </c>
      <c r="AG339" s="127" t="s">
        <v>354</v>
      </c>
      <c r="AH339" s="127" t="s">
        <v>421</v>
      </c>
    </row>
    <row r="340" spans="26:34">
      <c r="Z340" s="127" t="s">
        <v>410</v>
      </c>
      <c r="AA340" s="127" t="s">
        <v>333</v>
      </c>
      <c r="AB340" s="127" t="s">
        <v>528</v>
      </c>
      <c r="AC340" s="127" t="str">
        <f t="shared" si="5"/>
        <v>SlovakiaPlane - Short-haul - Business class</v>
      </c>
      <c r="AD340" s="127">
        <v>2023</v>
      </c>
      <c r="AE340" s="127">
        <v>0.30803287785234901</v>
      </c>
      <c r="AF340" s="127" t="s">
        <v>417</v>
      </c>
      <c r="AG340" s="127" t="s">
        <v>354</v>
      </c>
      <c r="AH340" s="127" t="s">
        <v>421</v>
      </c>
    </row>
    <row r="341" spans="26:34">
      <c r="Z341" s="127" t="s">
        <v>410</v>
      </c>
      <c r="AA341" s="127" t="s">
        <v>333</v>
      </c>
      <c r="AB341" s="127" t="s">
        <v>532</v>
      </c>
      <c r="AC341" s="127" t="str">
        <f t="shared" si="5"/>
        <v>SlovakiaPlane - Long-haul - Economy</v>
      </c>
      <c r="AD341" s="127">
        <v>2023</v>
      </c>
      <c r="AE341" s="127">
        <v>0.22471828053691276</v>
      </c>
      <c r="AF341" s="127" t="s">
        <v>417</v>
      </c>
      <c r="AG341" s="127" t="s">
        <v>354</v>
      </c>
      <c r="AH341" s="127" t="s">
        <v>421</v>
      </c>
    </row>
    <row r="342" spans="26:34">
      <c r="Z342" s="127" t="s">
        <v>410</v>
      </c>
      <c r="AA342" s="127" t="s">
        <v>333</v>
      </c>
      <c r="AB342" s="127" t="s">
        <v>535</v>
      </c>
      <c r="AC342" s="127" t="str">
        <f t="shared" si="5"/>
        <v>SlovakiaPlane - Long-haul - Premium economy</v>
      </c>
      <c r="AD342" s="127">
        <v>2023</v>
      </c>
      <c r="AE342" s="127">
        <v>0.35952519328859062</v>
      </c>
      <c r="AF342" s="127" t="s">
        <v>417</v>
      </c>
      <c r="AG342" s="127" t="s">
        <v>354</v>
      </c>
      <c r="AH342" s="127" t="s">
        <v>421</v>
      </c>
    </row>
    <row r="343" spans="26:34">
      <c r="Z343" s="127" t="s">
        <v>410</v>
      </c>
      <c r="AA343" s="127" t="s">
        <v>333</v>
      </c>
      <c r="AB343" s="127" t="s">
        <v>539</v>
      </c>
      <c r="AC343" s="127" t="str">
        <f t="shared" si="5"/>
        <v>SlovakiaPlane - Long-haul - Business class</v>
      </c>
      <c r="AD343" s="127">
        <v>2023</v>
      </c>
      <c r="AE343" s="127">
        <v>0.6516569302013423</v>
      </c>
      <c r="AF343" s="127" t="s">
        <v>417</v>
      </c>
      <c r="AG343" s="127" t="s">
        <v>354</v>
      </c>
      <c r="AH343" s="127" t="s">
        <v>421</v>
      </c>
    </row>
    <row r="344" spans="26:34">
      <c r="Z344" s="127" t="s">
        <v>410</v>
      </c>
      <c r="AA344" s="127" t="s">
        <v>333</v>
      </c>
      <c r="AB344" s="127" t="s">
        <v>543</v>
      </c>
      <c r="AC344" s="127" t="str">
        <f t="shared" si="5"/>
        <v>SlovakiaPlane - Long-haul - First class</v>
      </c>
      <c r="AD344" s="127">
        <v>2023</v>
      </c>
      <c r="AE344" s="127">
        <v>0.89884302953020123</v>
      </c>
      <c r="AF344" s="127" t="s">
        <v>417</v>
      </c>
      <c r="AG344" s="127" t="s">
        <v>354</v>
      </c>
      <c r="AH344" s="127" t="s">
        <v>421</v>
      </c>
    </row>
    <row r="345" spans="26:34">
      <c r="Z345" s="127" t="s">
        <v>411</v>
      </c>
      <c r="AA345" s="127" t="s">
        <v>333</v>
      </c>
      <c r="AB345" s="127" t="s">
        <v>524</v>
      </c>
      <c r="AC345" s="127" t="str">
        <f t="shared" si="5"/>
        <v>SloveniaPlane - Short-haul - Economy</v>
      </c>
      <c r="AD345" s="127">
        <v>2023</v>
      </c>
      <c r="AE345" s="127">
        <v>0.20535935436241612</v>
      </c>
      <c r="AF345" s="127" t="s">
        <v>417</v>
      </c>
      <c r="AG345" s="127" t="s">
        <v>354</v>
      </c>
      <c r="AH345" s="127" t="s">
        <v>421</v>
      </c>
    </row>
    <row r="346" spans="26:34">
      <c r="Z346" s="127" t="s">
        <v>411</v>
      </c>
      <c r="AA346" s="127" t="s">
        <v>333</v>
      </c>
      <c r="AB346" s="127" t="s">
        <v>528</v>
      </c>
      <c r="AC346" s="127" t="str">
        <f t="shared" si="5"/>
        <v>SloveniaPlane - Short-haul - Business class</v>
      </c>
      <c r="AD346" s="127">
        <v>2023</v>
      </c>
      <c r="AE346" s="127">
        <v>0.30803287785234901</v>
      </c>
      <c r="AF346" s="127" t="s">
        <v>417</v>
      </c>
      <c r="AG346" s="127" t="s">
        <v>354</v>
      </c>
      <c r="AH346" s="127" t="s">
        <v>421</v>
      </c>
    </row>
    <row r="347" spans="26:34">
      <c r="Z347" s="127" t="s">
        <v>411</v>
      </c>
      <c r="AA347" s="127" t="s">
        <v>333</v>
      </c>
      <c r="AB347" s="127" t="s">
        <v>532</v>
      </c>
      <c r="AC347" s="127" t="str">
        <f t="shared" si="5"/>
        <v>SloveniaPlane - Long-haul - Economy</v>
      </c>
      <c r="AD347" s="127">
        <v>2023</v>
      </c>
      <c r="AE347" s="127">
        <v>0.22471828053691276</v>
      </c>
      <c r="AF347" s="127" t="s">
        <v>417</v>
      </c>
      <c r="AG347" s="127" t="s">
        <v>354</v>
      </c>
      <c r="AH347" s="127" t="s">
        <v>421</v>
      </c>
    </row>
    <row r="348" spans="26:34">
      <c r="Z348" s="127" t="s">
        <v>411</v>
      </c>
      <c r="AA348" s="127" t="s">
        <v>333</v>
      </c>
      <c r="AB348" s="127" t="s">
        <v>535</v>
      </c>
      <c r="AC348" s="127" t="str">
        <f t="shared" si="5"/>
        <v>SloveniaPlane - Long-haul - Premium economy</v>
      </c>
      <c r="AD348" s="127">
        <v>2023</v>
      </c>
      <c r="AE348" s="127">
        <v>0.35952519328859062</v>
      </c>
      <c r="AF348" s="127" t="s">
        <v>417</v>
      </c>
      <c r="AG348" s="127" t="s">
        <v>354</v>
      </c>
      <c r="AH348" s="127" t="s">
        <v>421</v>
      </c>
    </row>
    <row r="349" spans="26:34">
      <c r="Z349" s="127" t="s">
        <v>411</v>
      </c>
      <c r="AA349" s="127" t="s">
        <v>333</v>
      </c>
      <c r="AB349" s="127" t="s">
        <v>539</v>
      </c>
      <c r="AC349" s="127" t="str">
        <f t="shared" si="5"/>
        <v>SloveniaPlane - Long-haul - Business class</v>
      </c>
      <c r="AD349" s="127">
        <v>2023</v>
      </c>
      <c r="AE349" s="127">
        <v>0.6516569302013423</v>
      </c>
      <c r="AF349" s="127" t="s">
        <v>417</v>
      </c>
      <c r="AG349" s="127" t="s">
        <v>354</v>
      </c>
      <c r="AH349" s="127" t="s">
        <v>421</v>
      </c>
    </row>
    <row r="350" spans="26:34">
      <c r="Z350" s="127" t="s">
        <v>411</v>
      </c>
      <c r="AA350" s="127" t="s">
        <v>333</v>
      </c>
      <c r="AB350" s="127" t="s">
        <v>543</v>
      </c>
      <c r="AC350" s="127" t="str">
        <f t="shared" si="5"/>
        <v>SloveniaPlane - Long-haul - First class</v>
      </c>
      <c r="AD350" s="127">
        <v>2023</v>
      </c>
      <c r="AE350" s="127">
        <v>0.89884302953020123</v>
      </c>
      <c r="AF350" s="127" t="s">
        <v>417</v>
      </c>
      <c r="AG350" s="127" t="s">
        <v>354</v>
      </c>
      <c r="AH350" s="127" t="s">
        <v>421</v>
      </c>
    </row>
    <row r="351" spans="26:34">
      <c r="Z351" s="127" t="s">
        <v>412</v>
      </c>
      <c r="AA351" s="127" t="s">
        <v>333</v>
      </c>
      <c r="AB351" s="127" t="s">
        <v>524</v>
      </c>
      <c r="AC351" s="127" t="str">
        <f t="shared" si="5"/>
        <v>SpainPlane - Short-haul - Economy</v>
      </c>
      <c r="AD351" s="127">
        <v>2023</v>
      </c>
      <c r="AE351" s="127">
        <v>0.20535935436241612</v>
      </c>
      <c r="AF351" s="127" t="s">
        <v>417</v>
      </c>
      <c r="AG351" s="127" t="s">
        <v>354</v>
      </c>
      <c r="AH351" s="127" t="s">
        <v>421</v>
      </c>
    </row>
    <row r="352" spans="26:34">
      <c r="Z352" s="127" t="s">
        <v>412</v>
      </c>
      <c r="AA352" s="127" t="s">
        <v>333</v>
      </c>
      <c r="AB352" s="127" t="s">
        <v>528</v>
      </c>
      <c r="AC352" s="127" t="str">
        <f t="shared" si="5"/>
        <v>SpainPlane - Short-haul - Business class</v>
      </c>
      <c r="AD352" s="127">
        <v>2023</v>
      </c>
      <c r="AE352" s="127">
        <v>0.30803287785234901</v>
      </c>
      <c r="AF352" s="127" t="s">
        <v>417</v>
      </c>
      <c r="AG352" s="127" t="s">
        <v>354</v>
      </c>
      <c r="AH352" s="127" t="s">
        <v>421</v>
      </c>
    </row>
    <row r="353" spans="26:34">
      <c r="Z353" s="127" t="s">
        <v>412</v>
      </c>
      <c r="AA353" s="127" t="s">
        <v>333</v>
      </c>
      <c r="AB353" s="127" t="s">
        <v>532</v>
      </c>
      <c r="AC353" s="127" t="str">
        <f t="shared" si="5"/>
        <v>SpainPlane - Long-haul - Economy</v>
      </c>
      <c r="AD353" s="127">
        <v>2023</v>
      </c>
      <c r="AE353" s="127">
        <v>0.22471828053691276</v>
      </c>
      <c r="AF353" s="127" t="s">
        <v>417</v>
      </c>
      <c r="AG353" s="127" t="s">
        <v>354</v>
      </c>
      <c r="AH353" s="127" t="s">
        <v>421</v>
      </c>
    </row>
    <row r="354" spans="26:34">
      <c r="Z354" s="127" t="s">
        <v>412</v>
      </c>
      <c r="AA354" s="127" t="s">
        <v>333</v>
      </c>
      <c r="AB354" s="127" t="s">
        <v>535</v>
      </c>
      <c r="AC354" s="127" t="str">
        <f t="shared" si="5"/>
        <v>SpainPlane - Long-haul - Premium economy</v>
      </c>
      <c r="AD354" s="127">
        <v>2023</v>
      </c>
      <c r="AE354" s="127">
        <v>0.35952519328859062</v>
      </c>
      <c r="AF354" s="127" t="s">
        <v>417</v>
      </c>
      <c r="AG354" s="127" t="s">
        <v>354</v>
      </c>
      <c r="AH354" s="127" t="s">
        <v>421</v>
      </c>
    </row>
    <row r="355" spans="26:34">
      <c r="Z355" s="127" t="s">
        <v>412</v>
      </c>
      <c r="AA355" s="127" t="s">
        <v>333</v>
      </c>
      <c r="AB355" s="127" t="s">
        <v>539</v>
      </c>
      <c r="AC355" s="127" t="str">
        <f t="shared" si="5"/>
        <v>SpainPlane - Long-haul - Business class</v>
      </c>
      <c r="AD355" s="127">
        <v>2023</v>
      </c>
      <c r="AE355" s="127">
        <v>0.6516569302013423</v>
      </c>
      <c r="AF355" s="127" t="s">
        <v>417</v>
      </c>
      <c r="AG355" s="127" t="s">
        <v>354</v>
      </c>
      <c r="AH355" s="127" t="s">
        <v>421</v>
      </c>
    </row>
    <row r="356" spans="26:34">
      <c r="Z356" s="127" t="s">
        <v>412</v>
      </c>
      <c r="AA356" s="127" t="s">
        <v>333</v>
      </c>
      <c r="AB356" s="127" t="s">
        <v>543</v>
      </c>
      <c r="AC356" s="127" t="str">
        <f t="shared" si="5"/>
        <v>SpainPlane - Long-haul - First class</v>
      </c>
      <c r="AD356" s="127">
        <v>2023</v>
      </c>
      <c r="AE356" s="127">
        <v>0.89884302953020123</v>
      </c>
      <c r="AF356" s="127" t="s">
        <v>417</v>
      </c>
      <c r="AG356" s="127" t="s">
        <v>354</v>
      </c>
      <c r="AH356" s="127" t="s">
        <v>421</v>
      </c>
    </row>
    <row r="357" spans="26:34">
      <c r="Z357" s="127" t="s">
        <v>413</v>
      </c>
      <c r="AA357" s="127" t="s">
        <v>333</v>
      </c>
      <c r="AB357" s="127" t="s">
        <v>524</v>
      </c>
      <c r="AC357" s="127" t="str">
        <f t="shared" si="5"/>
        <v>SwedenPlane - Short-haul - Economy</v>
      </c>
      <c r="AD357" s="127">
        <v>2023</v>
      </c>
      <c r="AE357" s="127">
        <v>0.20535935436241612</v>
      </c>
      <c r="AF357" s="127" t="s">
        <v>417</v>
      </c>
      <c r="AG357" s="127" t="s">
        <v>354</v>
      </c>
      <c r="AH357" s="127" t="s">
        <v>421</v>
      </c>
    </row>
    <row r="358" spans="26:34">
      <c r="Z358" s="127" t="s">
        <v>413</v>
      </c>
      <c r="AA358" s="127" t="s">
        <v>333</v>
      </c>
      <c r="AB358" s="127" t="s">
        <v>528</v>
      </c>
      <c r="AC358" s="127" t="str">
        <f t="shared" si="5"/>
        <v>SwedenPlane - Short-haul - Business class</v>
      </c>
      <c r="AD358" s="127">
        <v>2023</v>
      </c>
      <c r="AE358" s="127">
        <v>0.30803287785234901</v>
      </c>
      <c r="AF358" s="127" t="s">
        <v>417</v>
      </c>
      <c r="AG358" s="127" t="s">
        <v>354</v>
      </c>
      <c r="AH358" s="127" t="s">
        <v>421</v>
      </c>
    </row>
    <row r="359" spans="26:34">
      <c r="Z359" s="127" t="s">
        <v>413</v>
      </c>
      <c r="AA359" s="127" t="s">
        <v>333</v>
      </c>
      <c r="AB359" s="127" t="s">
        <v>532</v>
      </c>
      <c r="AC359" s="127" t="str">
        <f t="shared" si="5"/>
        <v>SwedenPlane - Long-haul - Economy</v>
      </c>
      <c r="AD359" s="127">
        <v>2023</v>
      </c>
      <c r="AE359" s="127">
        <v>0.22471828053691276</v>
      </c>
      <c r="AF359" s="127" t="s">
        <v>417</v>
      </c>
      <c r="AG359" s="127" t="s">
        <v>354</v>
      </c>
      <c r="AH359" s="127" t="s">
        <v>421</v>
      </c>
    </row>
    <row r="360" spans="26:34">
      <c r="Z360" s="127" t="s">
        <v>413</v>
      </c>
      <c r="AA360" s="127" t="s">
        <v>333</v>
      </c>
      <c r="AB360" s="127" t="s">
        <v>535</v>
      </c>
      <c r="AC360" s="127" t="str">
        <f t="shared" si="5"/>
        <v>SwedenPlane - Long-haul - Premium economy</v>
      </c>
      <c r="AD360" s="127">
        <v>2023</v>
      </c>
      <c r="AE360" s="127">
        <v>0.35952519328859062</v>
      </c>
      <c r="AF360" s="127" t="s">
        <v>417</v>
      </c>
      <c r="AG360" s="127" t="s">
        <v>354</v>
      </c>
      <c r="AH360" s="127" t="s">
        <v>421</v>
      </c>
    </row>
    <row r="361" spans="26:34">
      <c r="Z361" s="127" t="s">
        <v>413</v>
      </c>
      <c r="AA361" s="127" t="s">
        <v>333</v>
      </c>
      <c r="AB361" s="127" t="s">
        <v>539</v>
      </c>
      <c r="AC361" s="127" t="str">
        <f t="shared" si="5"/>
        <v>SwedenPlane - Long-haul - Business class</v>
      </c>
      <c r="AD361" s="127">
        <v>2023</v>
      </c>
      <c r="AE361" s="127">
        <v>0.6516569302013423</v>
      </c>
      <c r="AF361" s="127" t="s">
        <v>417</v>
      </c>
      <c r="AG361" s="127" t="s">
        <v>354</v>
      </c>
      <c r="AH361" s="127" t="s">
        <v>421</v>
      </c>
    </row>
    <row r="362" spans="26:34">
      <c r="Z362" s="127" t="s">
        <v>413</v>
      </c>
      <c r="AA362" s="127" t="s">
        <v>333</v>
      </c>
      <c r="AB362" s="127" t="s">
        <v>543</v>
      </c>
      <c r="AC362" s="127" t="str">
        <f t="shared" si="5"/>
        <v>SwedenPlane - Long-haul - First class</v>
      </c>
      <c r="AD362" s="127">
        <v>2023</v>
      </c>
      <c r="AE362" s="127">
        <v>0.89884302953020123</v>
      </c>
      <c r="AF362" s="127" t="s">
        <v>417</v>
      </c>
      <c r="AG362" s="127" t="s">
        <v>354</v>
      </c>
      <c r="AH362" s="127" t="s">
        <v>421</v>
      </c>
    </row>
    <row r="363" spans="26:34">
      <c r="Z363" s="127" t="s">
        <v>414</v>
      </c>
      <c r="AA363" s="127" t="s">
        <v>333</v>
      </c>
      <c r="AB363" s="127" t="s">
        <v>524</v>
      </c>
      <c r="AC363" s="127" t="str">
        <f t="shared" si="5"/>
        <v>SwitzerlandPlane - Short-haul - Economy</v>
      </c>
      <c r="AD363" s="127">
        <v>2023</v>
      </c>
      <c r="AE363" s="127">
        <v>0.20535935436241612</v>
      </c>
      <c r="AF363" s="127" t="s">
        <v>417</v>
      </c>
      <c r="AG363" s="127" t="s">
        <v>354</v>
      </c>
      <c r="AH363" s="127" t="s">
        <v>421</v>
      </c>
    </row>
    <row r="364" spans="26:34">
      <c r="Z364" s="127" t="s">
        <v>414</v>
      </c>
      <c r="AA364" s="127" t="s">
        <v>333</v>
      </c>
      <c r="AB364" s="127" t="s">
        <v>528</v>
      </c>
      <c r="AC364" s="127" t="str">
        <f t="shared" si="5"/>
        <v>SwitzerlandPlane - Short-haul - Business class</v>
      </c>
      <c r="AD364" s="127">
        <v>2023</v>
      </c>
      <c r="AE364" s="127">
        <v>0.30803287785234901</v>
      </c>
      <c r="AF364" s="127" t="s">
        <v>417</v>
      </c>
      <c r="AG364" s="127" t="s">
        <v>354</v>
      </c>
      <c r="AH364" s="127" t="s">
        <v>421</v>
      </c>
    </row>
    <row r="365" spans="26:34">
      <c r="Z365" s="127" t="s">
        <v>414</v>
      </c>
      <c r="AA365" s="127" t="s">
        <v>333</v>
      </c>
      <c r="AB365" s="127" t="s">
        <v>532</v>
      </c>
      <c r="AC365" s="127" t="str">
        <f t="shared" si="5"/>
        <v>SwitzerlandPlane - Long-haul - Economy</v>
      </c>
      <c r="AD365" s="127">
        <v>2023</v>
      </c>
      <c r="AE365" s="127">
        <v>0.22471828053691276</v>
      </c>
      <c r="AF365" s="127" t="s">
        <v>417</v>
      </c>
      <c r="AG365" s="127" t="s">
        <v>354</v>
      </c>
      <c r="AH365" s="127" t="s">
        <v>421</v>
      </c>
    </row>
    <row r="366" spans="26:34">
      <c r="Z366" s="127" t="s">
        <v>414</v>
      </c>
      <c r="AA366" s="127" t="s">
        <v>333</v>
      </c>
      <c r="AB366" s="127" t="s">
        <v>535</v>
      </c>
      <c r="AC366" s="127" t="str">
        <f t="shared" si="5"/>
        <v>SwitzerlandPlane - Long-haul - Premium economy</v>
      </c>
      <c r="AD366" s="127">
        <v>2023</v>
      </c>
      <c r="AE366" s="127">
        <v>0.35952519328859062</v>
      </c>
      <c r="AF366" s="127" t="s">
        <v>417</v>
      </c>
      <c r="AG366" s="127" t="s">
        <v>354</v>
      </c>
      <c r="AH366" s="127" t="s">
        <v>421</v>
      </c>
    </row>
    <row r="367" spans="26:34">
      <c r="Z367" s="127" t="s">
        <v>414</v>
      </c>
      <c r="AA367" s="127" t="s">
        <v>333</v>
      </c>
      <c r="AB367" s="127" t="s">
        <v>539</v>
      </c>
      <c r="AC367" s="127" t="str">
        <f t="shared" si="5"/>
        <v>SwitzerlandPlane - Long-haul - Business class</v>
      </c>
      <c r="AD367" s="127">
        <v>2023</v>
      </c>
      <c r="AE367" s="127">
        <v>0.6516569302013423</v>
      </c>
      <c r="AF367" s="127" t="s">
        <v>417</v>
      </c>
      <c r="AG367" s="127" t="s">
        <v>354</v>
      </c>
      <c r="AH367" s="127" t="s">
        <v>421</v>
      </c>
    </row>
    <row r="368" spans="26:34">
      <c r="Z368" s="127" t="s">
        <v>414</v>
      </c>
      <c r="AA368" s="127" t="s">
        <v>333</v>
      </c>
      <c r="AB368" s="127" t="s">
        <v>543</v>
      </c>
      <c r="AC368" s="127" t="str">
        <f t="shared" si="5"/>
        <v>SwitzerlandPlane - Long-haul - First class</v>
      </c>
      <c r="AD368" s="127">
        <v>2023</v>
      </c>
      <c r="AE368" s="127">
        <v>0.89884302953020123</v>
      </c>
      <c r="AF368" s="127" t="s">
        <v>417</v>
      </c>
      <c r="AG368" s="127" t="s">
        <v>354</v>
      </c>
      <c r="AH368" s="127" t="s">
        <v>421</v>
      </c>
    </row>
    <row r="369" spans="26:34">
      <c r="Z369" s="127" t="s">
        <v>415</v>
      </c>
      <c r="AA369" s="127" t="s">
        <v>333</v>
      </c>
      <c r="AB369" s="127" t="s">
        <v>524</v>
      </c>
      <c r="AC369" s="127" t="str">
        <f t="shared" si="5"/>
        <v>UkrainePlane - Short-haul - Economy</v>
      </c>
      <c r="AD369" s="127">
        <v>2023</v>
      </c>
      <c r="AE369" s="127">
        <v>0.20535935436241612</v>
      </c>
      <c r="AF369" s="127" t="s">
        <v>417</v>
      </c>
      <c r="AG369" s="127" t="s">
        <v>354</v>
      </c>
      <c r="AH369" s="127" t="s">
        <v>421</v>
      </c>
    </row>
    <row r="370" spans="26:34">
      <c r="Z370" s="127" t="s">
        <v>415</v>
      </c>
      <c r="AA370" s="127" t="s">
        <v>333</v>
      </c>
      <c r="AB370" s="127" t="s">
        <v>528</v>
      </c>
      <c r="AC370" s="127" t="str">
        <f t="shared" si="5"/>
        <v>UkrainePlane - Short-haul - Business class</v>
      </c>
      <c r="AD370" s="127">
        <v>2023</v>
      </c>
      <c r="AE370" s="127">
        <v>0.30803287785234901</v>
      </c>
      <c r="AF370" s="127" t="s">
        <v>417</v>
      </c>
      <c r="AG370" s="127" t="s">
        <v>354</v>
      </c>
      <c r="AH370" s="127" t="s">
        <v>421</v>
      </c>
    </row>
    <row r="371" spans="26:34">
      <c r="Z371" s="127" t="s">
        <v>415</v>
      </c>
      <c r="AA371" s="127" t="s">
        <v>333</v>
      </c>
      <c r="AB371" s="127" t="s">
        <v>532</v>
      </c>
      <c r="AC371" s="127" t="str">
        <f t="shared" si="5"/>
        <v>UkrainePlane - Long-haul - Economy</v>
      </c>
      <c r="AD371" s="127">
        <v>2023</v>
      </c>
      <c r="AE371" s="127">
        <v>0.22471828053691276</v>
      </c>
      <c r="AF371" s="127" t="s">
        <v>417</v>
      </c>
      <c r="AG371" s="127" t="s">
        <v>354</v>
      </c>
      <c r="AH371" s="127" t="s">
        <v>421</v>
      </c>
    </row>
    <row r="372" spans="26:34">
      <c r="Z372" s="127" t="s">
        <v>415</v>
      </c>
      <c r="AA372" s="127" t="s">
        <v>333</v>
      </c>
      <c r="AB372" s="127" t="s">
        <v>535</v>
      </c>
      <c r="AC372" s="127" t="str">
        <f t="shared" si="5"/>
        <v>UkrainePlane - Long-haul - Premium economy</v>
      </c>
      <c r="AD372" s="127">
        <v>2023</v>
      </c>
      <c r="AE372" s="127">
        <v>0.35952519328859062</v>
      </c>
      <c r="AF372" s="127" t="s">
        <v>417</v>
      </c>
      <c r="AG372" s="127" t="s">
        <v>354</v>
      </c>
      <c r="AH372" s="127" t="s">
        <v>421</v>
      </c>
    </row>
    <row r="373" spans="26:34">
      <c r="Z373" s="127" t="s">
        <v>415</v>
      </c>
      <c r="AA373" s="127" t="s">
        <v>333</v>
      </c>
      <c r="AB373" s="127" t="s">
        <v>539</v>
      </c>
      <c r="AC373" s="127" t="str">
        <f t="shared" si="5"/>
        <v>UkrainePlane - Long-haul - Business class</v>
      </c>
      <c r="AD373" s="127">
        <v>2023</v>
      </c>
      <c r="AE373" s="127">
        <v>0.6516569302013423</v>
      </c>
      <c r="AF373" s="127" t="s">
        <v>417</v>
      </c>
      <c r="AG373" s="127" t="s">
        <v>354</v>
      </c>
      <c r="AH373" s="127" t="s">
        <v>421</v>
      </c>
    </row>
    <row r="374" spans="26:34">
      <c r="Z374" s="127" t="s">
        <v>415</v>
      </c>
      <c r="AA374" s="127" t="s">
        <v>333</v>
      </c>
      <c r="AB374" s="127" t="s">
        <v>543</v>
      </c>
      <c r="AC374" s="127" t="str">
        <f t="shared" si="5"/>
        <v>UkrainePlane - Long-haul - First class</v>
      </c>
      <c r="AD374" s="127">
        <v>2023</v>
      </c>
      <c r="AE374" s="127">
        <v>0.89884302953020123</v>
      </c>
      <c r="AF374" s="127" t="s">
        <v>417</v>
      </c>
      <c r="AG374" s="127" t="s">
        <v>354</v>
      </c>
      <c r="AH374" s="127" t="s">
        <v>421</v>
      </c>
    </row>
    <row r="375" spans="26:34">
      <c r="Z375" s="127" t="s">
        <v>416</v>
      </c>
      <c r="AA375" s="127" t="s">
        <v>333</v>
      </c>
      <c r="AB375" s="127" t="s">
        <v>524</v>
      </c>
      <c r="AC375" s="127" t="str">
        <f t="shared" si="5"/>
        <v>United KingdomPlane - Short-haul - Economy</v>
      </c>
      <c r="AD375" s="127">
        <v>2023</v>
      </c>
      <c r="AE375" s="127">
        <v>0.20535935436241612</v>
      </c>
      <c r="AF375" s="127" t="s">
        <v>417</v>
      </c>
      <c r="AG375" s="127" t="s">
        <v>354</v>
      </c>
    </row>
    <row r="376" spans="26:34">
      <c r="Z376" s="127" t="s">
        <v>416</v>
      </c>
      <c r="AA376" s="127" t="s">
        <v>333</v>
      </c>
      <c r="AB376" s="127" t="s">
        <v>528</v>
      </c>
      <c r="AC376" s="127" t="str">
        <f t="shared" si="5"/>
        <v>United KingdomPlane - Short-haul - Business class</v>
      </c>
      <c r="AD376" s="127">
        <v>2023</v>
      </c>
      <c r="AE376" s="127">
        <v>0.30803287785234901</v>
      </c>
      <c r="AF376" s="127" t="s">
        <v>417</v>
      </c>
      <c r="AG376" s="127" t="s">
        <v>354</v>
      </c>
    </row>
    <row r="377" spans="26:34">
      <c r="Z377" s="127" t="s">
        <v>416</v>
      </c>
      <c r="AA377" s="127" t="s">
        <v>333</v>
      </c>
      <c r="AB377" s="127" t="s">
        <v>532</v>
      </c>
      <c r="AC377" s="127" t="str">
        <f t="shared" si="5"/>
        <v>United KingdomPlane - Long-haul - Economy</v>
      </c>
      <c r="AD377" s="127">
        <v>2023</v>
      </c>
      <c r="AE377" s="127">
        <v>0.22471828053691276</v>
      </c>
      <c r="AF377" s="127" t="s">
        <v>417</v>
      </c>
      <c r="AG377" s="127" t="s">
        <v>354</v>
      </c>
    </row>
    <row r="378" spans="26:34">
      <c r="Z378" s="127" t="s">
        <v>416</v>
      </c>
      <c r="AA378" s="127" t="s">
        <v>333</v>
      </c>
      <c r="AB378" s="127" t="s">
        <v>535</v>
      </c>
      <c r="AC378" s="127" t="str">
        <f t="shared" si="5"/>
        <v>United KingdomPlane - Long-haul - Premium economy</v>
      </c>
      <c r="AD378" s="127">
        <v>2023</v>
      </c>
      <c r="AE378" s="127">
        <v>0.35952519328859062</v>
      </c>
      <c r="AF378" s="127" t="s">
        <v>417</v>
      </c>
      <c r="AG378" s="127" t="s">
        <v>354</v>
      </c>
    </row>
    <row r="379" spans="26:34">
      <c r="Z379" s="127" t="s">
        <v>416</v>
      </c>
      <c r="AA379" s="127" t="s">
        <v>333</v>
      </c>
      <c r="AB379" s="127" t="s">
        <v>539</v>
      </c>
      <c r="AC379" s="127" t="str">
        <f t="shared" si="5"/>
        <v>United KingdomPlane - Long-haul - Business class</v>
      </c>
      <c r="AD379" s="127">
        <v>2023</v>
      </c>
      <c r="AE379" s="127">
        <v>0.6516569302013423</v>
      </c>
      <c r="AF379" s="127" t="s">
        <v>417</v>
      </c>
      <c r="AG379" s="127" t="s">
        <v>354</v>
      </c>
    </row>
    <row r="380" spans="26:34">
      <c r="Z380" s="127" t="s">
        <v>416</v>
      </c>
      <c r="AA380" s="127" t="s">
        <v>333</v>
      </c>
      <c r="AB380" s="127" t="s">
        <v>543</v>
      </c>
      <c r="AC380" s="127" t="str">
        <f t="shared" si="5"/>
        <v>United KingdomPlane - Long-haul - First class</v>
      </c>
      <c r="AD380" s="127">
        <v>2023</v>
      </c>
      <c r="AE380" s="127">
        <v>0.89884302953020123</v>
      </c>
      <c r="AF380" s="127" t="s">
        <v>417</v>
      </c>
      <c r="AG380" s="127" t="s">
        <v>354</v>
      </c>
    </row>
    <row r="381" spans="26:34">
      <c r="Z381" s="127" t="s">
        <v>344</v>
      </c>
      <c r="AA381" s="127" t="s">
        <v>445</v>
      </c>
      <c r="AB381" s="127" t="s">
        <v>505</v>
      </c>
      <c r="AC381" s="127" t="str">
        <f t="shared" si="5"/>
        <v>AlbaniaBus - Average local bus</v>
      </c>
      <c r="AD381" s="127">
        <v>2023</v>
      </c>
      <c r="AE381" s="127">
        <v>0.12708039463087248</v>
      </c>
      <c r="AF381" s="127" t="s">
        <v>417</v>
      </c>
      <c r="AG381" s="127" t="s">
        <v>354</v>
      </c>
    </row>
    <row r="382" spans="26:34">
      <c r="Z382" s="127" t="s">
        <v>344</v>
      </c>
      <c r="AA382" s="127" t="s">
        <v>447</v>
      </c>
      <c r="AB382" s="127" t="s">
        <v>447</v>
      </c>
      <c r="AC382" s="127" t="str">
        <f t="shared" si="5"/>
        <v>AlbaniaCoach</v>
      </c>
      <c r="AD382" s="127">
        <v>2023</v>
      </c>
      <c r="AE382" s="127">
        <v>3.3741401342281874E-2</v>
      </c>
      <c r="AF382" s="127" t="s">
        <v>417</v>
      </c>
      <c r="AG382" s="127" t="s">
        <v>354</v>
      </c>
    </row>
    <row r="383" spans="26:34">
      <c r="Z383" s="127" t="s">
        <v>356</v>
      </c>
      <c r="AA383" s="127" t="s">
        <v>445</v>
      </c>
      <c r="AB383" s="127" t="s">
        <v>505</v>
      </c>
      <c r="AC383" s="127" t="str">
        <f t="shared" si="5"/>
        <v>AndorraBus - Average local bus</v>
      </c>
      <c r="AD383" s="127">
        <v>2023</v>
      </c>
      <c r="AE383" s="127">
        <v>0.12708039463087248</v>
      </c>
      <c r="AF383" s="127" t="s">
        <v>417</v>
      </c>
      <c r="AG383" s="127" t="s">
        <v>354</v>
      </c>
    </row>
    <row r="384" spans="26:34">
      <c r="Z384" s="127" t="s">
        <v>356</v>
      </c>
      <c r="AA384" s="127" t="s">
        <v>447</v>
      </c>
      <c r="AB384" s="127" t="s">
        <v>447</v>
      </c>
      <c r="AC384" s="127" t="str">
        <f t="shared" si="5"/>
        <v>AndorraCoach</v>
      </c>
      <c r="AD384" s="127">
        <v>2023</v>
      </c>
      <c r="AE384" s="127">
        <v>3.3741401342281874E-2</v>
      </c>
      <c r="AF384" s="127" t="s">
        <v>417</v>
      </c>
      <c r="AG384" s="127" t="s">
        <v>354</v>
      </c>
    </row>
    <row r="385" spans="26:33">
      <c r="Z385" s="127" t="s">
        <v>360</v>
      </c>
      <c r="AA385" s="127" t="s">
        <v>445</v>
      </c>
      <c r="AB385" s="127" t="s">
        <v>505</v>
      </c>
      <c r="AC385" s="127" t="str">
        <f t="shared" si="5"/>
        <v>AustriaBus - Average local bus</v>
      </c>
      <c r="AD385" s="127">
        <v>2023</v>
      </c>
      <c r="AE385" s="127">
        <v>0.12708039463087248</v>
      </c>
      <c r="AF385" s="127" t="s">
        <v>417</v>
      </c>
      <c r="AG385" s="127" t="s">
        <v>354</v>
      </c>
    </row>
    <row r="386" spans="26:33">
      <c r="Z386" s="127" t="s">
        <v>360</v>
      </c>
      <c r="AA386" s="127" t="s">
        <v>447</v>
      </c>
      <c r="AB386" s="127" t="s">
        <v>447</v>
      </c>
      <c r="AC386" s="127" t="str">
        <f t="shared" si="5"/>
        <v>AustriaCoach</v>
      </c>
      <c r="AD386" s="127">
        <v>2023</v>
      </c>
      <c r="AE386" s="127">
        <v>3.3741401342281874E-2</v>
      </c>
      <c r="AF386" s="127" t="s">
        <v>417</v>
      </c>
      <c r="AG386" s="127" t="s">
        <v>354</v>
      </c>
    </row>
    <row r="387" spans="26:33">
      <c r="Z387" s="127" t="s">
        <v>364</v>
      </c>
      <c r="AA387" s="127" t="s">
        <v>445</v>
      </c>
      <c r="AB387" s="127" t="s">
        <v>505</v>
      </c>
      <c r="AC387" s="127" t="str">
        <f t="shared" ref="AC387:AC450" si="6">Z387&amp;AB387</f>
        <v>BelarusBus - Average local bus</v>
      </c>
      <c r="AD387" s="127">
        <v>2023</v>
      </c>
      <c r="AE387" s="127">
        <v>0.12708039463087248</v>
      </c>
      <c r="AF387" s="127" t="s">
        <v>417</v>
      </c>
      <c r="AG387" s="127" t="s">
        <v>354</v>
      </c>
    </row>
    <row r="388" spans="26:33">
      <c r="Z388" s="127" t="s">
        <v>364</v>
      </c>
      <c r="AA388" s="127" t="s">
        <v>447</v>
      </c>
      <c r="AB388" s="127" t="s">
        <v>447</v>
      </c>
      <c r="AC388" s="127" t="str">
        <f t="shared" si="6"/>
        <v>BelarusCoach</v>
      </c>
      <c r="AD388" s="127">
        <v>2023</v>
      </c>
      <c r="AE388" s="127">
        <v>3.3741401342281874E-2</v>
      </c>
      <c r="AF388" s="127" t="s">
        <v>417</v>
      </c>
      <c r="AG388" s="127" t="s">
        <v>354</v>
      </c>
    </row>
    <row r="389" spans="26:33">
      <c r="Z389" s="127" t="s">
        <v>367</v>
      </c>
      <c r="AA389" s="127" t="s">
        <v>445</v>
      </c>
      <c r="AB389" s="127" t="s">
        <v>505</v>
      </c>
      <c r="AC389" s="127" t="str">
        <f t="shared" si="6"/>
        <v>BelgiumBus - Average local bus</v>
      </c>
      <c r="AD389" s="127">
        <v>2023</v>
      </c>
      <c r="AE389" s="127">
        <v>2.3E-2</v>
      </c>
      <c r="AF389" s="127" t="s">
        <v>417</v>
      </c>
      <c r="AG389" s="127" t="s">
        <v>369</v>
      </c>
    </row>
    <row r="390" spans="26:33">
      <c r="Z390" s="127" t="s">
        <v>367</v>
      </c>
      <c r="AA390" s="127" t="s">
        <v>447</v>
      </c>
      <c r="AB390" s="127" t="s">
        <v>447</v>
      </c>
      <c r="AC390" s="127" t="str">
        <f t="shared" si="6"/>
        <v>BelgiumCoach</v>
      </c>
      <c r="AD390" s="127">
        <v>2023</v>
      </c>
      <c r="AE390" s="127">
        <v>4.0000000000000001E-3</v>
      </c>
      <c r="AF390" s="127" t="s">
        <v>417</v>
      </c>
      <c r="AG390" s="127" t="s">
        <v>369</v>
      </c>
    </row>
    <row r="391" spans="26:33">
      <c r="Z391" s="127" t="s">
        <v>371</v>
      </c>
      <c r="AA391" s="127" t="s">
        <v>445</v>
      </c>
      <c r="AB391" s="127" t="s">
        <v>505</v>
      </c>
      <c r="AC391" s="127" t="str">
        <f t="shared" si="6"/>
        <v>Bosnia and HerzegovinaBus - Average local bus</v>
      </c>
      <c r="AD391" s="127">
        <v>2023</v>
      </c>
      <c r="AE391" s="127">
        <v>0.12708039463087248</v>
      </c>
      <c r="AF391" s="127" t="s">
        <v>417</v>
      </c>
      <c r="AG391" s="127" t="s">
        <v>354</v>
      </c>
    </row>
    <row r="392" spans="26:33">
      <c r="Z392" s="127" t="s">
        <v>371</v>
      </c>
      <c r="AA392" s="127" t="s">
        <v>447</v>
      </c>
      <c r="AB392" s="127" t="s">
        <v>447</v>
      </c>
      <c r="AC392" s="127" t="str">
        <f t="shared" si="6"/>
        <v>Bosnia and HerzegovinaCoach</v>
      </c>
      <c r="AD392" s="127">
        <v>2023</v>
      </c>
      <c r="AE392" s="127">
        <v>3.3741401342281874E-2</v>
      </c>
      <c r="AF392" s="127" t="s">
        <v>417</v>
      </c>
      <c r="AG392" s="127" t="s">
        <v>354</v>
      </c>
    </row>
    <row r="393" spans="26:33">
      <c r="Z393" s="127" t="s">
        <v>376</v>
      </c>
      <c r="AA393" s="127" t="s">
        <v>445</v>
      </c>
      <c r="AB393" s="127" t="s">
        <v>505</v>
      </c>
      <c r="AC393" s="127" t="str">
        <f t="shared" si="6"/>
        <v>BulgariaBus - Average local bus</v>
      </c>
      <c r="AD393" s="127">
        <v>2023</v>
      </c>
      <c r="AE393" s="127">
        <v>0.12708039463087248</v>
      </c>
      <c r="AF393" s="127" t="s">
        <v>417</v>
      </c>
      <c r="AG393" s="127" t="s">
        <v>354</v>
      </c>
    </row>
    <row r="394" spans="26:33">
      <c r="Z394" s="127" t="s">
        <v>376</v>
      </c>
      <c r="AA394" s="127" t="s">
        <v>447</v>
      </c>
      <c r="AB394" s="127" t="s">
        <v>447</v>
      </c>
      <c r="AC394" s="127" t="str">
        <f t="shared" si="6"/>
        <v>BulgariaCoach</v>
      </c>
      <c r="AD394" s="127">
        <v>2023</v>
      </c>
      <c r="AE394" s="127">
        <v>3.3741401342281874E-2</v>
      </c>
      <c r="AF394" s="127" t="s">
        <v>417</v>
      </c>
      <c r="AG394" s="127" t="s">
        <v>354</v>
      </c>
    </row>
    <row r="395" spans="26:33">
      <c r="Z395" s="127" t="s">
        <v>379</v>
      </c>
      <c r="AA395" s="127" t="s">
        <v>445</v>
      </c>
      <c r="AB395" s="127" t="s">
        <v>505</v>
      </c>
      <c r="AC395" s="127" t="str">
        <f t="shared" si="6"/>
        <v>CroatiaBus - Average local bus</v>
      </c>
      <c r="AD395" s="127">
        <v>2023</v>
      </c>
      <c r="AE395" s="127">
        <v>0.12708039463087248</v>
      </c>
      <c r="AF395" s="127" t="s">
        <v>417</v>
      </c>
      <c r="AG395" s="127" t="s">
        <v>354</v>
      </c>
    </row>
    <row r="396" spans="26:33">
      <c r="Z396" s="127" t="s">
        <v>379</v>
      </c>
      <c r="AA396" s="127" t="s">
        <v>447</v>
      </c>
      <c r="AB396" s="127" t="s">
        <v>447</v>
      </c>
      <c r="AC396" s="127" t="str">
        <f t="shared" si="6"/>
        <v>CroatiaCoach</v>
      </c>
      <c r="AD396" s="127">
        <v>2023</v>
      </c>
      <c r="AE396" s="127">
        <v>3.3741401342281874E-2</v>
      </c>
      <c r="AF396" s="127" t="s">
        <v>417</v>
      </c>
      <c r="AG396" s="127" t="s">
        <v>354</v>
      </c>
    </row>
    <row r="397" spans="26:33">
      <c r="Z397" s="127" t="s">
        <v>380</v>
      </c>
      <c r="AA397" s="127" t="s">
        <v>445</v>
      </c>
      <c r="AB397" s="127" t="s">
        <v>505</v>
      </c>
      <c r="AC397" s="127" t="str">
        <f t="shared" si="6"/>
        <v>CzechiaBus - Average local bus</v>
      </c>
      <c r="AD397" s="127">
        <v>2023</v>
      </c>
      <c r="AE397" s="127">
        <v>0.12708039463087248</v>
      </c>
      <c r="AF397" s="127" t="s">
        <v>417</v>
      </c>
      <c r="AG397" s="127" t="s">
        <v>354</v>
      </c>
    </row>
    <row r="398" spans="26:33">
      <c r="Z398" s="127" t="s">
        <v>380</v>
      </c>
      <c r="AA398" s="127" t="s">
        <v>447</v>
      </c>
      <c r="AB398" s="127" t="s">
        <v>447</v>
      </c>
      <c r="AC398" s="127" t="str">
        <f t="shared" si="6"/>
        <v>CzechiaCoach</v>
      </c>
      <c r="AD398" s="127">
        <v>2023</v>
      </c>
      <c r="AE398" s="127">
        <v>3.3741401342281874E-2</v>
      </c>
      <c r="AF398" s="127" t="s">
        <v>417</v>
      </c>
      <c r="AG398" s="127" t="s">
        <v>354</v>
      </c>
    </row>
    <row r="399" spans="26:33">
      <c r="Z399" s="127" t="s">
        <v>381</v>
      </c>
      <c r="AA399" s="127" t="s">
        <v>445</v>
      </c>
      <c r="AB399" s="127" t="s">
        <v>505</v>
      </c>
      <c r="AC399" s="127" t="str">
        <f t="shared" si="6"/>
        <v>DenmarkBus - Average local bus</v>
      </c>
      <c r="AD399" s="127">
        <v>2023</v>
      </c>
      <c r="AE399" s="127">
        <v>0.12708039463087248</v>
      </c>
      <c r="AF399" s="127" t="s">
        <v>417</v>
      </c>
      <c r="AG399" s="127" t="s">
        <v>354</v>
      </c>
    </row>
    <row r="400" spans="26:33">
      <c r="Z400" s="127" t="s">
        <v>381</v>
      </c>
      <c r="AA400" s="127" t="s">
        <v>447</v>
      </c>
      <c r="AB400" s="127" t="s">
        <v>447</v>
      </c>
      <c r="AC400" s="127" t="str">
        <f t="shared" si="6"/>
        <v>DenmarkCoach</v>
      </c>
      <c r="AD400" s="127">
        <v>2023</v>
      </c>
      <c r="AE400" s="127">
        <v>3.3741401342281874E-2</v>
      </c>
      <c r="AF400" s="127" t="s">
        <v>417</v>
      </c>
      <c r="AG400" s="127" t="s">
        <v>354</v>
      </c>
    </row>
    <row r="401" spans="26:33">
      <c r="Z401" s="127" t="s">
        <v>382</v>
      </c>
      <c r="AA401" s="127" t="s">
        <v>445</v>
      </c>
      <c r="AB401" s="127" t="s">
        <v>505</v>
      </c>
      <c r="AC401" s="127" t="str">
        <f t="shared" si="6"/>
        <v>EstoniaBus - Average local bus</v>
      </c>
      <c r="AD401" s="127">
        <v>2023</v>
      </c>
      <c r="AE401" s="127">
        <v>0.12708039463087248</v>
      </c>
      <c r="AF401" s="127" t="s">
        <v>417</v>
      </c>
      <c r="AG401" s="127" t="s">
        <v>354</v>
      </c>
    </row>
    <row r="402" spans="26:33">
      <c r="Z402" s="127" t="s">
        <v>382</v>
      </c>
      <c r="AA402" s="127" t="s">
        <v>447</v>
      </c>
      <c r="AB402" s="127" t="s">
        <v>447</v>
      </c>
      <c r="AC402" s="127" t="str">
        <f t="shared" si="6"/>
        <v>EstoniaCoach</v>
      </c>
      <c r="AD402" s="127">
        <v>2023</v>
      </c>
      <c r="AE402" s="127">
        <v>3.3741401342281874E-2</v>
      </c>
      <c r="AF402" s="127" t="s">
        <v>417</v>
      </c>
      <c r="AG402" s="127" t="s">
        <v>354</v>
      </c>
    </row>
    <row r="403" spans="26:33">
      <c r="Z403" s="127" t="s">
        <v>383</v>
      </c>
      <c r="AA403" s="127" t="s">
        <v>445</v>
      </c>
      <c r="AB403" s="127" t="s">
        <v>505</v>
      </c>
      <c r="AC403" s="127" t="str">
        <f t="shared" si="6"/>
        <v>FinlandBus - Average local bus</v>
      </c>
      <c r="AD403" s="127">
        <v>2023</v>
      </c>
      <c r="AE403" s="127">
        <v>0.12708039463087248</v>
      </c>
      <c r="AF403" s="127" t="s">
        <v>417</v>
      </c>
      <c r="AG403" s="127" t="s">
        <v>354</v>
      </c>
    </row>
    <row r="404" spans="26:33">
      <c r="Z404" s="127" t="s">
        <v>383</v>
      </c>
      <c r="AA404" s="127" t="s">
        <v>447</v>
      </c>
      <c r="AB404" s="127" t="s">
        <v>447</v>
      </c>
      <c r="AC404" s="127" t="str">
        <f t="shared" si="6"/>
        <v>FinlandCoach</v>
      </c>
      <c r="AD404" s="127">
        <v>2023</v>
      </c>
      <c r="AE404" s="127">
        <v>3.3741401342281874E-2</v>
      </c>
      <c r="AF404" s="127" t="s">
        <v>417</v>
      </c>
      <c r="AG404" s="127" t="s">
        <v>354</v>
      </c>
    </row>
    <row r="405" spans="26:33">
      <c r="Z405" s="127" t="s">
        <v>384</v>
      </c>
      <c r="AA405" s="127" t="s">
        <v>445</v>
      </c>
      <c r="AB405" s="127" t="s">
        <v>505</v>
      </c>
      <c r="AC405" s="127" t="str">
        <f t="shared" si="6"/>
        <v>FranceBus - Average local bus</v>
      </c>
      <c r="AD405" s="127">
        <v>2022</v>
      </c>
      <c r="AE405" s="127">
        <v>0.113</v>
      </c>
      <c r="AF405" s="127" t="s">
        <v>417</v>
      </c>
      <c r="AG405" s="127" t="s">
        <v>351</v>
      </c>
    </row>
    <row r="406" spans="26:33">
      <c r="Z406" s="127" t="s">
        <v>384</v>
      </c>
      <c r="AA406" s="127" t="s">
        <v>447</v>
      </c>
      <c r="AB406" s="127" t="s">
        <v>447</v>
      </c>
      <c r="AC406" s="127" t="str">
        <f t="shared" si="6"/>
        <v>FranceCoach</v>
      </c>
      <c r="AD406" s="127">
        <v>2021</v>
      </c>
      <c r="AE406" s="127">
        <v>2.9499999999999998E-2</v>
      </c>
      <c r="AF406" s="127" t="s">
        <v>417</v>
      </c>
      <c r="AG406" s="127" t="s">
        <v>351</v>
      </c>
    </row>
    <row r="407" spans="26:33">
      <c r="Z407" s="127" t="s">
        <v>385</v>
      </c>
      <c r="AA407" s="127" t="s">
        <v>445</v>
      </c>
      <c r="AB407" s="127" t="s">
        <v>505</v>
      </c>
      <c r="AC407" s="127" t="str">
        <f t="shared" si="6"/>
        <v>GermanyBus - Average local bus</v>
      </c>
      <c r="AD407" s="127">
        <v>2020</v>
      </c>
      <c r="AE407" s="127">
        <v>5.4300000000000001E-2</v>
      </c>
      <c r="AF407" s="127" t="s">
        <v>417</v>
      </c>
      <c r="AG407" s="128" t="s">
        <v>422</v>
      </c>
    </row>
    <row r="408" spans="26:33">
      <c r="Z408" s="127" t="s">
        <v>385</v>
      </c>
      <c r="AA408" s="127" t="s">
        <v>447</v>
      </c>
      <c r="AB408" s="127" t="s">
        <v>447</v>
      </c>
      <c r="AC408" s="127" t="str">
        <f t="shared" si="6"/>
        <v>GermanyCoach</v>
      </c>
      <c r="AD408" s="127">
        <v>2023</v>
      </c>
      <c r="AE408" s="127">
        <v>5.1400000000000001E-2</v>
      </c>
      <c r="AF408" s="127" t="s">
        <v>417</v>
      </c>
      <c r="AG408" s="128" t="s">
        <v>422</v>
      </c>
    </row>
    <row r="409" spans="26:33">
      <c r="Z409" s="127" t="s">
        <v>386</v>
      </c>
      <c r="AA409" s="127" t="s">
        <v>445</v>
      </c>
      <c r="AB409" s="127" t="s">
        <v>505</v>
      </c>
      <c r="AC409" s="127" t="str">
        <f t="shared" si="6"/>
        <v>GreeceBus - Average local bus</v>
      </c>
      <c r="AD409" s="127">
        <v>2023</v>
      </c>
      <c r="AE409" s="127">
        <v>0.12708039463087248</v>
      </c>
      <c r="AF409" s="127" t="s">
        <v>417</v>
      </c>
      <c r="AG409" s="127" t="s">
        <v>354</v>
      </c>
    </row>
    <row r="410" spans="26:33">
      <c r="Z410" s="127" t="s">
        <v>386</v>
      </c>
      <c r="AA410" s="127" t="s">
        <v>447</v>
      </c>
      <c r="AB410" s="127" t="s">
        <v>447</v>
      </c>
      <c r="AC410" s="127" t="str">
        <f t="shared" si="6"/>
        <v>GreeceCoach</v>
      </c>
      <c r="AD410" s="127">
        <v>2023</v>
      </c>
      <c r="AE410" s="127">
        <v>3.3741401342281874E-2</v>
      </c>
      <c r="AF410" s="127" t="s">
        <v>417</v>
      </c>
      <c r="AG410" s="127" t="s">
        <v>354</v>
      </c>
    </row>
    <row r="411" spans="26:33">
      <c r="Z411" s="127" t="s">
        <v>389</v>
      </c>
      <c r="AA411" s="127" t="s">
        <v>445</v>
      </c>
      <c r="AB411" s="127" t="s">
        <v>505</v>
      </c>
      <c r="AC411" s="127" t="str">
        <f t="shared" si="6"/>
        <v>HungaryBus - Average local bus</v>
      </c>
      <c r="AD411" s="127">
        <v>2023</v>
      </c>
      <c r="AE411" s="127">
        <v>0.12708039463087248</v>
      </c>
      <c r="AF411" s="127" t="s">
        <v>417</v>
      </c>
      <c r="AG411" s="127" t="s">
        <v>354</v>
      </c>
    </row>
    <row r="412" spans="26:33">
      <c r="Z412" s="127" t="s">
        <v>389</v>
      </c>
      <c r="AA412" s="127" t="s">
        <v>447</v>
      </c>
      <c r="AB412" s="127" t="s">
        <v>447</v>
      </c>
      <c r="AC412" s="127" t="str">
        <f t="shared" si="6"/>
        <v>HungaryCoach</v>
      </c>
      <c r="AD412" s="127">
        <v>2023</v>
      </c>
      <c r="AE412" s="127">
        <v>3.3741401342281874E-2</v>
      </c>
      <c r="AF412" s="127" t="s">
        <v>417</v>
      </c>
      <c r="AG412" s="127" t="s">
        <v>354</v>
      </c>
    </row>
    <row r="413" spans="26:33">
      <c r="Z413" s="127" t="s">
        <v>390</v>
      </c>
      <c r="AA413" s="127" t="s">
        <v>445</v>
      </c>
      <c r="AB413" s="127" t="s">
        <v>505</v>
      </c>
      <c r="AC413" s="127" t="str">
        <f t="shared" si="6"/>
        <v>IcelandBus - Average local bus</v>
      </c>
      <c r="AD413" s="127">
        <v>2023</v>
      </c>
      <c r="AE413" s="127">
        <v>0.12708039463087248</v>
      </c>
      <c r="AF413" s="127" t="s">
        <v>417</v>
      </c>
      <c r="AG413" s="127" t="s">
        <v>354</v>
      </c>
    </row>
    <row r="414" spans="26:33">
      <c r="Z414" s="127" t="s">
        <v>390</v>
      </c>
      <c r="AA414" s="127" t="s">
        <v>447</v>
      </c>
      <c r="AB414" s="127" t="s">
        <v>447</v>
      </c>
      <c r="AC414" s="127" t="str">
        <f t="shared" si="6"/>
        <v>IcelandCoach</v>
      </c>
      <c r="AD414" s="127">
        <v>2023</v>
      </c>
      <c r="AE414" s="127">
        <v>3.3741401342281874E-2</v>
      </c>
      <c r="AF414" s="127" t="s">
        <v>417</v>
      </c>
      <c r="AG414" s="127" t="s">
        <v>354</v>
      </c>
    </row>
    <row r="415" spans="26:33">
      <c r="Z415" s="127" t="s">
        <v>391</v>
      </c>
      <c r="AA415" s="127" t="s">
        <v>445</v>
      </c>
      <c r="AB415" s="127" t="s">
        <v>505</v>
      </c>
      <c r="AC415" s="127" t="str">
        <f t="shared" si="6"/>
        <v>IrelandBus - Average local bus</v>
      </c>
      <c r="AD415" s="127">
        <v>2023</v>
      </c>
      <c r="AE415" s="127">
        <v>0.12708039463087248</v>
      </c>
      <c r="AF415" s="127" t="s">
        <v>417</v>
      </c>
      <c r="AG415" s="127" t="s">
        <v>354</v>
      </c>
    </row>
    <row r="416" spans="26:33">
      <c r="Z416" s="127" t="s">
        <v>391</v>
      </c>
      <c r="AA416" s="127" t="s">
        <v>447</v>
      </c>
      <c r="AB416" s="127" t="s">
        <v>447</v>
      </c>
      <c r="AC416" s="127" t="str">
        <f t="shared" si="6"/>
        <v>IrelandCoach</v>
      </c>
      <c r="AD416" s="127">
        <v>2023</v>
      </c>
      <c r="AE416" s="127">
        <v>3.3741401342281874E-2</v>
      </c>
      <c r="AF416" s="127" t="s">
        <v>417</v>
      </c>
      <c r="AG416" s="127" t="s">
        <v>354</v>
      </c>
    </row>
    <row r="417" spans="26:33">
      <c r="Z417" s="127" t="s">
        <v>392</v>
      </c>
      <c r="AA417" s="127" t="s">
        <v>445</v>
      </c>
      <c r="AB417" s="127" t="s">
        <v>505</v>
      </c>
      <c r="AC417" s="127" t="str">
        <f t="shared" si="6"/>
        <v>ItalyBus - Average local bus</v>
      </c>
      <c r="AD417" s="127">
        <v>2023</v>
      </c>
      <c r="AE417" s="127">
        <v>0.12708039463087248</v>
      </c>
      <c r="AF417" s="127" t="s">
        <v>417</v>
      </c>
      <c r="AG417" s="127" t="s">
        <v>354</v>
      </c>
    </row>
    <row r="418" spans="26:33">
      <c r="Z418" s="127" t="s">
        <v>392</v>
      </c>
      <c r="AA418" s="127" t="s">
        <v>447</v>
      </c>
      <c r="AB418" s="127" t="s">
        <v>447</v>
      </c>
      <c r="AC418" s="127" t="str">
        <f t="shared" si="6"/>
        <v>ItalyCoach</v>
      </c>
      <c r="AD418" s="127">
        <v>2023</v>
      </c>
      <c r="AE418" s="127">
        <v>3.3741401342281874E-2</v>
      </c>
      <c r="AF418" s="127" t="s">
        <v>417</v>
      </c>
      <c r="AG418" s="127" t="s">
        <v>354</v>
      </c>
    </row>
    <row r="419" spans="26:33">
      <c r="Z419" s="127" t="s">
        <v>393</v>
      </c>
      <c r="AA419" s="127" t="s">
        <v>445</v>
      </c>
      <c r="AB419" s="127" t="s">
        <v>505</v>
      </c>
      <c r="AC419" s="127" t="str">
        <f t="shared" si="6"/>
        <v>LatviaBus - Average local bus</v>
      </c>
      <c r="AD419" s="127">
        <v>2023</v>
      </c>
      <c r="AE419" s="127">
        <v>0.12708039463087248</v>
      </c>
      <c r="AF419" s="127" t="s">
        <v>417</v>
      </c>
      <c r="AG419" s="127" t="s">
        <v>354</v>
      </c>
    </row>
    <row r="420" spans="26:33">
      <c r="Z420" s="127" t="s">
        <v>393</v>
      </c>
      <c r="AA420" s="127" t="s">
        <v>447</v>
      </c>
      <c r="AB420" s="127" t="s">
        <v>447</v>
      </c>
      <c r="AC420" s="127" t="str">
        <f t="shared" si="6"/>
        <v>LatviaCoach</v>
      </c>
      <c r="AD420" s="127">
        <v>2023</v>
      </c>
      <c r="AE420" s="127">
        <v>3.3741401342281874E-2</v>
      </c>
      <c r="AF420" s="127" t="s">
        <v>417</v>
      </c>
      <c r="AG420" s="127" t="s">
        <v>354</v>
      </c>
    </row>
    <row r="421" spans="26:33">
      <c r="Z421" s="127" t="s">
        <v>394</v>
      </c>
      <c r="AA421" s="127" t="s">
        <v>445</v>
      </c>
      <c r="AB421" s="127" t="s">
        <v>505</v>
      </c>
      <c r="AC421" s="127" t="str">
        <f t="shared" si="6"/>
        <v>LiechtensteinBus - Average local bus</v>
      </c>
      <c r="AD421" s="127">
        <v>2023</v>
      </c>
      <c r="AE421" s="127">
        <v>0.12708039463087248</v>
      </c>
      <c r="AF421" s="127" t="s">
        <v>417</v>
      </c>
      <c r="AG421" s="127" t="s">
        <v>354</v>
      </c>
    </row>
    <row r="422" spans="26:33">
      <c r="Z422" s="127" t="s">
        <v>394</v>
      </c>
      <c r="AA422" s="127" t="s">
        <v>447</v>
      </c>
      <c r="AB422" s="127" t="s">
        <v>447</v>
      </c>
      <c r="AC422" s="127" t="str">
        <f t="shared" si="6"/>
        <v>LiechtensteinCoach</v>
      </c>
      <c r="AD422" s="127">
        <v>2023</v>
      </c>
      <c r="AE422" s="127">
        <v>3.3741401342281874E-2</v>
      </c>
      <c r="AF422" s="127" t="s">
        <v>417</v>
      </c>
      <c r="AG422" s="127" t="s">
        <v>354</v>
      </c>
    </row>
    <row r="423" spans="26:33">
      <c r="Z423" s="127" t="s">
        <v>395</v>
      </c>
      <c r="AA423" s="127" t="s">
        <v>445</v>
      </c>
      <c r="AB423" s="127" t="s">
        <v>505</v>
      </c>
      <c r="AC423" s="127" t="str">
        <f t="shared" si="6"/>
        <v>LithuaniaBus - Average local bus</v>
      </c>
      <c r="AD423" s="127">
        <v>2023</v>
      </c>
      <c r="AE423" s="127">
        <v>0.12708039463087248</v>
      </c>
      <c r="AF423" s="127" t="s">
        <v>417</v>
      </c>
      <c r="AG423" s="127" t="s">
        <v>354</v>
      </c>
    </row>
    <row r="424" spans="26:33">
      <c r="Z424" s="127" t="s">
        <v>395</v>
      </c>
      <c r="AA424" s="127" t="s">
        <v>447</v>
      </c>
      <c r="AB424" s="127" t="s">
        <v>447</v>
      </c>
      <c r="AC424" s="127" t="str">
        <f t="shared" si="6"/>
        <v>LithuaniaCoach</v>
      </c>
      <c r="AD424" s="127">
        <v>2023</v>
      </c>
      <c r="AE424" s="127">
        <v>3.3741401342281874E-2</v>
      </c>
      <c r="AF424" s="127" t="s">
        <v>417</v>
      </c>
      <c r="AG424" s="127" t="s">
        <v>354</v>
      </c>
    </row>
    <row r="425" spans="26:33">
      <c r="Z425" s="127" t="s">
        <v>396</v>
      </c>
      <c r="AA425" s="127" t="s">
        <v>445</v>
      </c>
      <c r="AB425" s="127" t="s">
        <v>505</v>
      </c>
      <c r="AC425" s="127" t="str">
        <f t="shared" si="6"/>
        <v>LuxembourgBus - Average local bus</v>
      </c>
      <c r="AD425" s="127">
        <v>2023</v>
      </c>
      <c r="AE425" s="127">
        <v>0.12708039463087248</v>
      </c>
      <c r="AF425" s="127" t="s">
        <v>417</v>
      </c>
      <c r="AG425" s="127" t="s">
        <v>354</v>
      </c>
    </row>
    <row r="426" spans="26:33">
      <c r="Z426" s="127" t="s">
        <v>396</v>
      </c>
      <c r="AA426" s="127" t="s">
        <v>447</v>
      </c>
      <c r="AB426" s="127" t="s">
        <v>447</v>
      </c>
      <c r="AC426" s="127" t="str">
        <f t="shared" si="6"/>
        <v>LuxembourgCoach</v>
      </c>
      <c r="AD426" s="127">
        <v>2023</v>
      </c>
      <c r="AE426" s="127">
        <v>3.3741401342281874E-2</v>
      </c>
      <c r="AF426" s="127" t="s">
        <v>417</v>
      </c>
      <c r="AG426" s="127" t="s">
        <v>354</v>
      </c>
    </row>
    <row r="427" spans="26:33">
      <c r="Z427" s="127" t="s">
        <v>397</v>
      </c>
      <c r="AA427" s="127" t="s">
        <v>445</v>
      </c>
      <c r="AB427" s="127" t="s">
        <v>505</v>
      </c>
      <c r="AC427" s="127" t="str">
        <f t="shared" si="6"/>
        <v>MaltaBus - Average local bus</v>
      </c>
      <c r="AD427" s="127">
        <v>2023</v>
      </c>
      <c r="AE427" s="127">
        <v>0.12708039463087248</v>
      </c>
      <c r="AF427" s="127" t="s">
        <v>417</v>
      </c>
      <c r="AG427" s="127" t="s">
        <v>354</v>
      </c>
    </row>
    <row r="428" spans="26:33">
      <c r="Z428" s="127" t="s">
        <v>397</v>
      </c>
      <c r="AA428" s="127" t="s">
        <v>447</v>
      </c>
      <c r="AB428" s="127" t="s">
        <v>447</v>
      </c>
      <c r="AC428" s="127" t="str">
        <f t="shared" si="6"/>
        <v>MaltaCoach</v>
      </c>
      <c r="AD428" s="127">
        <v>2023</v>
      </c>
      <c r="AE428" s="127">
        <v>3.3741401342281874E-2</v>
      </c>
      <c r="AF428" s="127" t="s">
        <v>417</v>
      </c>
      <c r="AG428" s="127" t="s">
        <v>354</v>
      </c>
    </row>
    <row r="429" spans="26:33">
      <c r="Z429" s="127" t="s">
        <v>398</v>
      </c>
      <c r="AA429" s="127" t="s">
        <v>445</v>
      </c>
      <c r="AB429" s="127" t="s">
        <v>505</v>
      </c>
      <c r="AC429" s="127" t="str">
        <f t="shared" si="6"/>
        <v>MoldovaBus - Average local bus</v>
      </c>
      <c r="AD429" s="127">
        <v>2023</v>
      </c>
      <c r="AE429" s="127">
        <v>0.12708039463087248</v>
      </c>
      <c r="AF429" s="127" t="s">
        <v>417</v>
      </c>
      <c r="AG429" s="127" t="s">
        <v>354</v>
      </c>
    </row>
    <row r="430" spans="26:33">
      <c r="Z430" s="127" t="s">
        <v>398</v>
      </c>
      <c r="AA430" s="127" t="s">
        <v>447</v>
      </c>
      <c r="AB430" s="127" t="s">
        <v>447</v>
      </c>
      <c r="AC430" s="127" t="str">
        <f t="shared" si="6"/>
        <v>MoldovaCoach</v>
      </c>
      <c r="AD430" s="127">
        <v>2023</v>
      </c>
      <c r="AE430" s="127">
        <v>3.3741401342281874E-2</v>
      </c>
      <c r="AF430" s="127" t="s">
        <v>417</v>
      </c>
      <c r="AG430" s="127" t="s">
        <v>354</v>
      </c>
    </row>
    <row r="431" spans="26:33">
      <c r="Z431" s="127" t="s">
        <v>399</v>
      </c>
      <c r="AA431" s="127" t="s">
        <v>445</v>
      </c>
      <c r="AB431" s="127" t="s">
        <v>505</v>
      </c>
      <c r="AC431" s="127" t="str">
        <f t="shared" si="6"/>
        <v>MonacoBus - Average local bus</v>
      </c>
      <c r="AD431" s="127">
        <v>2023</v>
      </c>
      <c r="AE431" s="127">
        <v>0.12708039463087248</v>
      </c>
      <c r="AF431" s="127" t="s">
        <v>417</v>
      </c>
      <c r="AG431" s="127" t="s">
        <v>354</v>
      </c>
    </row>
    <row r="432" spans="26:33">
      <c r="Z432" s="127" t="s">
        <v>399</v>
      </c>
      <c r="AA432" s="127" t="s">
        <v>447</v>
      </c>
      <c r="AB432" s="127" t="s">
        <v>447</v>
      </c>
      <c r="AC432" s="127" t="str">
        <f t="shared" si="6"/>
        <v>MonacoCoach</v>
      </c>
      <c r="AD432" s="127">
        <v>2023</v>
      </c>
      <c r="AE432" s="127">
        <v>3.3741401342281874E-2</v>
      </c>
      <c r="AF432" s="127" t="s">
        <v>417</v>
      </c>
      <c r="AG432" s="127" t="s">
        <v>354</v>
      </c>
    </row>
    <row r="433" spans="26:33">
      <c r="Z433" s="127" t="s">
        <v>400</v>
      </c>
      <c r="AA433" s="127" t="s">
        <v>445</v>
      </c>
      <c r="AB433" s="127" t="s">
        <v>505</v>
      </c>
      <c r="AC433" s="127" t="str">
        <f t="shared" si="6"/>
        <v>MontenegroBus - Average local bus</v>
      </c>
      <c r="AD433" s="127">
        <v>2023</v>
      </c>
      <c r="AE433" s="127">
        <v>0.12708039463087248</v>
      </c>
      <c r="AF433" s="127" t="s">
        <v>417</v>
      </c>
      <c r="AG433" s="127" t="s">
        <v>354</v>
      </c>
    </row>
    <row r="434" spans="26:33">
      <c r="Z434" s="127" t="s">
        <v>400</v>
      </c>
      <c r="AA434" s="127" t="s">
        <v>447</v>
      </c>
      <c r="AB434" s="127" t="s">
        <v>447</v>
      </c>
      <c r="AC434" s="127" t="str">
        <f t="shared" si="6"/>
        <v>MontenegroCoach</v>
      </c>
      <c r="AD434" s="127">
        <v>2023</v>
      </c>
      <c r="AE434" s="127">
        <v>3.3741401342281874E-2</v>
      </c>
      <c r="AF434" s="127" t="s">
        <v>417</v>
      </c>
      <c r="AG434" s="127" t="s">
        <v>354</v>
      </c>
    </row>
    <row r="435" spans="26:33">
      <c r="Z435" s="127" t="s">
        <v>401</v>
      </c>
      <c r="AA435" s="127" t="s">
        <v>445</v>
      </c>
      <c r="AB435" s="127" t="s">
        <v>505</v>
      </c>
      <c r="AC435" s="127" t="str">
        <f t="shared" si="6"/>
        <v>NetherlandsBus - Average local bus</v>
      </c>
      <c r="AD435" s="127">
        <v>2024</v>
      </c>
      <c r="AE435" s="127">
        <v>0.109</v>
      </c>
      <c r="AF435" s="127" t="s">
        <v>417</v>
      </c>
      <c r="AG435" s="127" t="s">
        <v>403</v>
      </c>
    </row>
    <row r="436" spans="26:33">
      <c r="Z436" s="127" t="s">
        <v>401</v>
      </c>
      <c r="AA436" s="127" t="s">
        <v>447</v>
      </c>
      <c r="AB436" s="127" t="s">
        <v>447</v>
      </c>
      <c r="AC436" s="127" t="str">
        <f t="shared" si="6"/>
        <v>NetherlandsCoach</v>
      </c>
      <c r="AD436" s="127">
        <v>2024</v>
      </c>
      <c r="AE436" s="188">
        <v>1.8499999999999999E-2</v>
      </c>
      <c r="AF436" s="127" t="s">
        <v>417</v>
      </c>
      <c r="AG436" s="127" t="s">
        <v>403</v>
      </c>
    </row>
    <row r="437" spans="26:33">
      <c r="Z437" s="127" t="s">
        <v>402</v>
      </c>
      <c r="AA437" s="127" t="s">
        <v>445</v>
      </c>
      <c r="AB437" s="127" t="s">
        <v>505</v>
      </c>
      <c r="AC437" s="127" t="str">
        <f t="shared" si="6"/>
        <v>North MacedoniaBus - Average local bus</v>
      </c>
      <c r="AD437" s="127">
        <v>2023</v>
      </c>
      <c r="AE437" s="127">
        <v>0.12708039463087248</v>
      </c>
      <c r="AF437" s="127" t="s">
        <v>417</v>
      </c>
      <c r="AG437" s="127" t="s">
        <v>354</v>
      </c>
    </row>
    <row r="438" spans="26:33">
      <c r="Z438" s="127" t="s">
        <v>402</v>
      </c>
      <c r="AA438" s="127" t="s">
        <v>447</v>
      </c>
      <c r="AB438" s="127" t="s">
        <v>447</v>
      </c>
      <c r="AC438" s="127" t="str">
        <f t="shared" si="6"/>
        <v>North MacedoniaCoach</v>
      </c>
      <c r="AD438" s="127">
        <v>2023</v>
      </c>
      <c r="AE438" s="127">
        <v>3.3741401342281874E-2</v>
      </c>
      <c r="AF438" s="127" t="s">
        <v>417</v>
      </c>
      <c r="AG438" s="127" t="s">
        <v>354</v>
      </c>
    </row>
    <row r="439" spans="26:33">
      <c r="Z439" s="127" t="s">
        <v>404</v>
      </c>
      <c r="AA439" s="127" t="s">
        <v>445</v>
      </c>
      <c r="AB439" s="127" t="s">
        <v>505</v>
      </c>
      <c r="AC439" s="127" t="str">
        <f t="shared" si="6"/>
        <v>NorwayBus - Average local bus</v>
      </c>
      <c r="AD439" s="127">
        <v>2023</v>
      </c>
      <c r="AE439" s="127">
        <v>0.12708039463087248</v>
      </c>
      <c r="AF439" s="127" t="s">
        <v>417</v>
      </c>
      <c r="AG439" s="127" t="s">
        <v>354</v>
      </c>
    </row>
    <row r="440" spans="26:33">
      <c r="Z440" s="127" t="s">
        <v>404</v>
      </c>
      <c r="AA440" s="127" t="s">
        <v>447</v>
      </c>
      <c r="AB440" s="127" t="s">
        <v>447</v>
      </c>
      <c r="AC440" s="127" t="str">
        <f t="shared" si="6"/>
        <v>NorwayCoach</v>
      </c>
      <c r="AD440" s="127">
        <v>2023</v>
      </c>
      <c r="AE440" s="127">
        <v>3.3741401342281874E-2</v>
      </c>
      <c r="AF440" s="127" t="s">
        <v>417</v>
      </c>
      <c r="AG440" s="127" t="s">
        <v>354</v>
      </c>
    </row>
    <row r="441" spans="26:33">
      <c r="Z441" s="127" t="s">
        <v>405</v>
      </c>
      <c r="AA441" s="127" t="s">
        <v>445</v>
      </c>
      <c r="AB441" s="127" t="s">
        <v>505</v>
      </c>
      <c r="AC441" s="127" t="str">
        <f t="shared" si="6"/>
        <v>PolandBus - Average local bus</v>
      </c>
      <c r="AD441" s="127">
        <v>2023</v>
      </c>
      <c r="AE441" s="127">
        <v>0.12708039463087248</v>
      </c>
      <c r="AF441" s="127" t="s">
        <v>417</v>
      </c>
      <c r="AG441" s="127" t="s">
        <v>354</v>
      </c>
    </row>
    <row r="442" spans="26:33">
      <c r="Z442" s="127" t="s">
        <v>405</v>
      </c>
      <c r="AA442" s="127" t="s">
        <v>447</v>
      </c>
      <c r="AB442" s="127" t="s">
        <v>447</v>
      </c>
      <c r="AC442" s="127" t="str">
        <f t="shared" si="6"/>
        <v>PolandCoach</v>
      </c>
      <c r="AD442" s="127">
        <v>2023</v>
      </c>
      <c r="AE442" s="127">
        <v>3.3741401342281874E-2</v>
      </c>
      <c r="AF442" s="127" t="s">
        <v>417</v>
      </c>
      <c r="AG442" s="127" t="s">
        <v>354</v>
      </c>
    </row>
    <row r="443" spans="26:33">
      <c r="Z443" s="127" t="s">
        <v>406</v>
      </c>
      <c r="AA443" s="127" t="s">
        <v>445</v>
      </c>
      <c r="AB443" s="127" t="s">
        <v>505</v>
      </c>
      <c r="AC443" s="127" t="str">
        <f t="shared" si="6"/>
        <v>PortugalBus - Average local bus</v>
      </c>
      <c r="AD443" s="127">
        <v>2023</v>
      </c>
      <c r="AE443" s="127">
        <v>0.12708039463087248</v>
      </c>
      <c r="AF443" s="127" t="s">
        <v>417</v>
      </c>
      <c r="AG443" s="127" t="s">
        <v>354</v>
      </c>
    </row>
    <row r="444" spans="26:33">
      <c r="Z444" s="127" t="s">
        <v>406</v>
      </c>
      <c r="AA444" s="127" t="s">
        <v>447</v>
      </c>
      <c r="AB444" s="127" t="s">
        <v>447</v>
      </c>
      <c r="AC444" s="127" t="str">
        <f t="shared" si="6"/>
        <v>PortugalCoach</v>
      </c>
      <c r="AD444" s="127">
        <v>2023</v>
      </c>
      <c r="AE444" s="127">
        <v>3.3741401342281874E-2</v>
      </c>
      <c r="AF444" s="127" t="s">
        <v>417</v>
      </c>
      <c r="AG444" s="127" t="s">
        <v>354</v>
      </c>
    </row>
    <row r="445" spans="26:33">
      <c r="Z445" s="127" t="s">
        <v>407</v>
      </c>
      <c r="AA445" s="127" t="s">
        <v>445</v>
      </c>
      <c r="AB445" s="127" t="s">
        <v>505</v>
      </c>
      <c r="AC445" s="127" t="str">
        <f t="shared" si="6"/>
        <v>RomaniaBus - Average local bus</v>
      </c>
      <c r="AD445" s="127">
        <v>2023</v>
      </c>
      <c r="AE445" s="127">
        <v>0.12708039463087248</v>
      </c>
      <c r="AF445" s="127" t="s">
        <v>417</v>
      </c>
      <c r="AG445" s="127" t="s">
        <v>354</v>
      </c>
    </row>
    <row r="446" spans="26:33">
      <c r="Z446" s="127" t="s">
        <v>407</v>
      </c>
      <c r="AA446" s="127" t="s">
        <v>447</v>
      </c>
      <c r="AB446" s="127" t="s">
        <v>447</v>
      </c>
      <c r="AC446" s="127" t="str">
        <f t="shared" si="6"/>
        <v>RomaniaCoach</v>
      </c>
      <c r="AD446" s="127">
        <v>2023</v>
      </c>
      <c r="AE446" s="127">
        <v>3.3741401342281874E-2</v>
      </c>
      <c r="AF446" s="127" t="s">
        <v>417</v>
      </c>
      <c r="AG446" s="127" t="s">
        <v>354</v>
      </c>
    </row>
    <row r="447" spans="26:33">
      <c r="Z447" s="127" t="s">
        <v>408</v>
      </c>
      <c r="AA447" s="127" t="s">
        <v>445</v>
      </c>
      <c r="AB447" s="127" t="s">
        <v>505</v>
      </c>
      <c r="AC447" s="127" t="str">
        <f t="shared" si="6"/>
        <v>San MarinoBus - Average local bus</v>
      </c>
      <c r="AD447" s="127">
        <v>2023</v>
      </c>
      <c r="AE447" s="127">
        <v>0.12708039463087248</v>
      </c>
      <c r="AF447" s="127" t="s">
        <v>417</v>
      </c>
      <c r="AG447" s="127" t="s">
        <v>354</v>
      </c>
    </row>
    <row r="448" spans="26:33">
      <c r="Z448" s="127" t="s">
        <v>408</v>
      </c>
      <c r="AA448" s="127" t="s">
        <v>447</v>
      </c>
      <c r="AB448" s="127" t="s">
        <v>447</v>
      </c>
      <c r="AC448" s="127" t="str">
        <f t="shared" si="6"/>
        <v>San MarinoCoach</v>
      </c>
      <c r="AD448" s="127">
        <v>2023</v>
      </c>
      <c r="AE448" s="127">
        <v>3.3741401342281874E-2</v>
      </c>
      <c r="AF448" s="127" t="s">
        <v>417</v>
      </c>
      <c r="AG448" s="127" t="s">
        <v>354</v>
      </c>
    </row>
    <row r="449" spans="26:33">
      <c r="Z449" s="127" t="s">
        <v>409</v>
      </c>
      <c r="AA449" s="127" t="s">
        <v>445</v>
      </c>
      <c r="AB449" s="127" t="s">
        <v>505</v>
      </c>
      <c r="AC449" s="127" t="str">
        <f t="shared" si="6"/>
        <v>SerbiaBus - Average local bus</v>
      </c>
      <c r="AD449" s="127">
        <v>2023</v>
      </c>
      <c r="AE449" s="127">
        <v>0.12708039463087248</v>
      </c>
      <c r="AF449" s="127" t="s">
        <v>417</v>
      </c>
      <c r="AG449" s="127" t="s">
        <v>354</v>
      </c>
    </row>
    <row r="450" spans="26:33">
      <c r="Z450" s="127" t="s">
        <v>409</v>
      </c>
      <c r="AA450" s="127" t="s">
        <v>447</v>
      </c>
      <c r="AB450" s="127" t="s">
        <v>447</v>
      </c>
      <c r="AC450" s="127" t="str">
        <f t="shared" si="6"/>
        <v>SerbiaCoach</v>
      </c>
      <c r="AD450" s="127">
        <v>2023</v>
      </c>
      <c r="AE450" s="127">
        <v>3.3741401342281874E-2</v>
      </c>
      <c r="AF450" s="127" t="s">
        <v>417</v>
      </c>
      <c r="AG450" s="127" t="s">
        <v>354</v>
      </c>
    </row>
    <row r="451" spans="26:33">
      <c r="Z451" s="127" t="s">
        <v>410</v>
      </c>
      <c r="AA451" s="127" t="s">
        <v>445</v>
      </c>
      <c r="AB451" s="127" t="s">
        <v>505</v>
      </c>
      <c r="AC451" s="127" t="str">
        <f t="shared" ref="AC451:AC514" si="7">Z451&amp;AB451</f>
        <v>SlovakiaBus - Average local bus</v>
      </c>
      <c r="AD451" s="127">
        <v>2023</v>
      </c>
      <c r="AE451" s="127">
        <v>0.12708039463087248</v>
      </c>
      <c r="AF451" s="127" t="s">
        <v>417</v>
      </c>
      <c r="AG451" s="127" t="s">
        <v>354</v>
      </c>
    </row>
    <row r="452" spans="26:33">
      <c r="Z452" s="127" t="s">
        <v>410</v>
      </c>
      <c r="AA452" s="127" t="s">
        <v>447</v>
      </c>
      <c r="AB452" s="127" t="s">
        <v>447</v>
      </c>
      <c r="AC452" s="127" t="str">
        <f t="shared" si="7"/>
        <v>SlovakiaCoach</v>
      </c>
      <c r="AD452" s="127">
        <v>2023</v>
      </c>
      <c r="AE452" s="127">
        <v>3.3741401342281874E-2</v>
      </c>
      <c r="AF452" s="127" t="s">
        <v>417</v>
      </c>
      <c r="AG452" s="127" t="s">
        <v>354</v>
      </c>
    </row>
    <row r="453" spans="26:33">
      <c r="Z453" s="127" t="s">
        <v>411</v>
      </c>
      <c r="AA453" s="127" t="s">
        <v>445</v>
      </c>
      <c r="AB453" s="127" t="s">
        <v>505</v>
      </c>
      <c r="AC453" s="127" t="str">
        <f t="shared" si="7"/>
        <v>SloveniaBus - Average local bus</v>
      </c>
      <c r="AD453" s="127">
        <v>2023</v>
      </c>
      <c r="AE453" s="127">
        <v>0.12708039463087248</v>
      </c>
      <c r="AF453" s="127" t="s">
        <v>417</v>
      </c>
      <c r="AG453" s="127" t="s">
        <v>354</v>
      </c>
    </row>
    <row r="454" spans="26:33">
      <c r="Z454" s="127" t="s">
        <v>411</v>
      </c>
      <c r="AA454" s="127" t="s">
        <v>447</v>
      </c>
      <c r="AB454" s="127" t="s">
        <v>447</v>
      </c>
      <c r="AC454" s="127" t="str">
        <f t="shared" si="7"/>
        <v>SloveniaCoach</v>
      </c>
      <c r="AD454" s="127">
        <v>2023</v>
      </c>
      <c r="AE454" s="127">
        <v>3.3741401342281874E-2</v>
      </c>
      <c r="AF454" s="127" t="s">
        <v>417</v>
      </c>
      <c r="AG454" s="127" t="s">
        <v>354</v>
      </c>
    </row>
    <row r="455" spans="26:33">
      <c r="Z455" s="127" t="s">
        <v>412</v>
      </c>
      <c r="AA455" s="127" t="s">
        <v>445</v>
      </c>
      <c r="AB455" s="127" t="s">
        <v>505</v>
      </c>
      <c r="AC455" s="127" t="str">
        <f t="shared" si="7"/>
        <v>SpainBus - Average local bus</v>
      </c>
      <c r="AD455" s="127">
        <v>2023</v>
      </c>
      <c r="AE455" s="127">
        <v>0.12708039463087248</v>
      </c>
      <c r="AF455" s="127" t="s">
        <v>417</v>
      </c>
      <c r="AG455" s="127" t="s">
        <v>354</v>
      </c>
    </row>
    <row r="456" spans="26:33">
      <c r="Z456" s="127" t="s">
        <v>412</v>
      </c>
      <c r="AA456" s="127" t="s">
        <v>447</v>
      </c>
      <c r="AB456" s="127" t="s">
        <v>447</v>
      </c>
      <c r="AC456" s="127" t="str">
        <f t="shared" si="7"/>
        <v>SpainCoach</v>
      </c>
      <c r="AD456" s="127">
        <v>2023</v>
      </c>
      <c r="AE456" s="127">
        <v>3.3741401342281874E-2</v>
      </c>
      <c r="AF456" s="127" t="s">
        <v>417</v>
      </c>
      <c r="AG456" s="127" t="s">
        <v>354</v>
      </c>
    </row>
    <row r="457" spans="26:33">
      <c r="Z457" s="127" t="s">
        <v>413</v>
      </c>
      <c r="AA457" s="127" t="s">
        <v>445</v>
      </c>
      <c r="AB457" s="127" t="s">
        <v>505</v>
      </c>
      <c r="AC457" s="127" t="str">
        <f t="shared" si="7"/>
        <v>SwedenBus - Average local bus</v>
      </c>
      <c r="AD457" s="127">
        <v>2023</v>
      </c>
      <c r="AE457" s="127">
        <v>0.12708039463087248</v>
      </c>
      <c r="AF457" s="127" t="s">
        <v>417</v>
      </c>
      <c r="AG457" s="127" t="s">
        <v>354</v>
      </c>
    </row>
    <row r="458" spans="26:33">
      <c r="Z458" s="127" t="s">
        <v>413</v>
      </c>
      <c r="AA458" s="127" t="s">
        <v>447</v>
      </c>
      <c r="AB458" s="127" t="s">
        <v>447</v>
      </c>
      <c r="AC458" s="127" t="str">
        <f t="shared" si="7"/>
        <v>SwedenCoach</v>
      </c>
      <c r="AD458" s="127">
        <v>2023</v>
      </c>
      <c r="AE458" s="127">
        <v>3.3741401342281874E-2</v>
      </c>
      <c r="AF458" s="127" t="s">
        <v>417</v>
      </c>
      <c r="AG458" s="127" t="s">
        <v>354</v>
      </c>
    </row>
    <row r="459" spans="26:33">
      <c r="Z459" s="127" t="s">
        <v>414</v>
      </c>
      <c r="AA459" s="127" t="s">
        <v>445</v>
      </c>
      <c r="AB459" s="127" t="s">
        <v>505</v>
      </c>
      <c r="AC459" s="127" t="str">
        <f t="shared" si="7"/>
        <v>SwitzerlandBus - Average local bus</v>
      </c>
      <c r="AD459" s="127">
        <v>2023</v>
      </c>
      <c r="AE459" s="127">
        <v>0.12708039463087248</v>
      </c>
      <c r="AF459" s="127" t="s">
        <v>417</v>
      </c>
      <c r="AG459" s="127" t="s">
        <v>354</v>
      </c>
    </row>
    <row r="460" spans="26:33">
      <c r="Z460" s="127" t="s">
        <v>414</v>
      </c>
      <c r="AA460" s="127" t="s">
        <v>447</v>
      </c>
      <c r="AB460" s="127" t="s">
        <v>447</v>
      </c>
      <c r="AC460" s="127" t="str">
        <f t="shared" si="7"/>
        <v>SwitzerlandCoach</v>
      </c>
      <c r="AD460" s="127">
        <v>2023</v>
      </c>
      <c r="AE460" s="127">
        <v>3.3741401342281874E-2</v>
      </c>
      <c r="AF460" s="127" t="s">
        <v>417</v>
      </c>
      <c r="AG460" s="127" t="s">
        <v>354</v>
      </c>
    </row>
    <row r="461" spans="26:33">
      <c r="Z461" s="127" t="s">
        <v>415</v>
      </c>
      <c r="AA461" s="127" t="s">
        <v>445</v>
      </c>
      <c r="AB461" s="127" t="s">
        <v>505</v>
      </c>
      <c r="AC461" s="127" t="str">
        <f t="shared" si="7"/>
        <v>UkraineBus - Average local bus</v>
      </c>
      <c r="AD461" s="127">
        <v>2023</v>
      </c>
      <c r="AE461" s="127">
        <v>0.12708039463087248</v>
      </c>
      <c r="AF461" s="127" t="s">
        <v>417</v>
      </c>
      <c r="AG461" s="127" t="s">
        <v>354</v>
      </c>
    </row>
    <row r="462" spans="26:33">
      <c r="Z462" s="127" t="s">
        <v>415</v>
      </c>
      <c r="AA462" s="127" t="s">
        <v>447</v>
      </c>
      <c r="AB462" s="127" t="s">
        <v>447</v>
      </c>
      <c r="AC462" s="127" t="str">
        <f t="shared" si="7"/>
        <v>UkraineCoach</v>
      </c>
      <c r="AD462" s="127">
        <v>2023</v>
      </c>
      <c r="AE462" s="127">
        <v>3.3741401342281874E-2</v>
      </c>
      <c r="AF462" s="127" t="s">
        <v>417</v>
      </c>
      <c r="AG462" s="127" t="s">
        <v>354</v>
      </c>
    </row>
    <row r="463" spans="26:33">
      <c r="Z463" s="127" t="s">
        <v>416</v>
      </c>
      <c r="AA463" s="127" t="s">
        <v>445</v>
      </c>
      <c r="AB463" s="127" t="s">
        <v>505</v>
      </c>
      <c r="AC463" s="127" t="str">
        <f t="shared" si="7"/>
        <v>United KingdomBus - Average local bus</v>
      </c>
      <c r="AD463" s="127">
        <v>2023</v>
      </c>
      <c r="AE463" s="127">
        <v>0.12708039463087248</v>
      </c>
      <c r="AF463" s="127" t="s">
        <v>417</v>
      </c>
      <c r="AG463" s="127" t="s">
        <v>354</v>
      </c>
    </row>
    <row r="464" spans="26:33">
      <c r="Z464" s="127" t="s">
        <v>416</v>
      </c>
      <c r="AA464" s="127" t="s">
        <v>447</v>
      </c>
      <c r="AB464" s="127" t="s">
        <v>447</v>
      </c>
      <c r="AC464" s="127" t="str">
        <f t="shared" si="7"/>
        <v>United KingdomCoach</v>
      </c>
      <c r="AD464" s="127">
        <v>2023</v>
      </c>
      <c r="AE464" s="127">
        <v>3.3741401342281874E-2</v>
      </c>
      <c r="AF464" s="127" t="s">
        <v>417</v>
      </c>
      <c r="AG464" s="127" t="s">
        <v>354</v>
      </c>
    </row>
    <row r="465" spans="26:33">
      <c r="Z465" s="127" t="s">
        <v>344</v>
      </c>
      <c r="AA465" s="127" t="s">
        <v>449</v>
      </c>
      <c r="AB465" s="127" t="s">
        <v>449</v>
      </c>
      <c r="AC465" s="127" t="str">
        <f t="shared" si="7"/>
        <v>AlbaniaMotorbike</v>
      </c>
      <c r="AD465" s="127">
        <v>2023</v>
      </c>
      <c r="AE465" s="127">
        <v>0.14319999999999999</v>
      </c>
      <c r="AF465" s="127" t="s">
        <v>423</v>
      </c>
      <c r="AG465" s="127" t="s">
        <v>354</v>
      </c>
    </row>
    <row r="466" spans="26:33">
      <c r="Z466" s="127" t="s">
        <v>356</v>
      </c>
      <c r="AA466" s="127" t="s">
        <v>449</v>
      </c>
      <c r="AB466" s="127" t="s">
        <v>449</v>
      </c>
      <c r="AC466" s="127" t="str">
        <f t="shared" si="7"/>
        <v>AndorraMotorbike</v>
      </c>
      <c r="AD466" s="127">
        <v>2023</v>
      </c>
      <c r="AE466" s="127">
        <v>0.14319999999999999</v>
      </c>
      <c r="AF466" s="127" t="s">
        <v>423</v>
      </c>
      <c r="AG466" s="127" t="s">
        <v>354</v>
      </c>
    </row>
    <row r="467" spans="26:33">
      <c r="Z467" s="127" t="s">
        <v>360</v>
      </c>
      <c r="AA467" s="127" t="s">
        <v>449</v>
      </c>
      <c r="AB467" s="127" t="s">
        <v>449</v>
      </c>
      <c r="AC467" s="127" t="str">
        <f t="shared" si="7"/>
        <v>AustriaMotorbike</v>
      </c>
      <c r="AD467" s="127">
        <v>2023</v>
      </c>
      <c r="AE467" s="127">
        <v>0.14319999999999999</v>
      </c>
      <c r="AF467" s="127" t="s">
        <v>423</v>
      </c>
      <c r="AG467" s="127" t="s">
        <v>354</v>
      </c>
    </row>
    <row r="468" spans="26:33">
      <c r="Z468" s="127" t="s">
        <v>364</v>
      </c>
      <c r="AA468" s="127" t="s">
        <v>449</v>
      </c>
      <c r="AB468" s="127" t="s">
        <v>449</v>
      </c>
      <c r="AC468" s="127" t="str">
        <f t="shared" si="7"/>
        <v>BelarusMotorbike</v>
      </c>
      <c r="AD468" s="127">
        <v>2023</v>
      </c>
      <c r="AE468" s="127">
        <v>0.14319999999999999</v>
      </c>
      <c r="AF468" s="127" t="s">
        <v>423</v>
      </c>
      <c r="AG468" s="127" t="s">
        <v>354</v>
      </c>
    </row>
    <row r="469" spans="26:33">
      <c r="Z469" s="127" t="s">
        <v>367</v>
      </c>
      <c r="AA469" s="127" t="s">
        <v>449</v>
      </c>
      <c r="AB469" s="127" t="s">
        <v>449</v>
      </c>
      <c r="AC469" s="127" t="str">
        <f t="shared" si="7"/>
        <v>BelgiumMotorbike</v>
      </c>
      <c r="AD469" s="127">
        <v>2023</v>
      </c>
      <c r="AE469" s="129">
        <v>1.6E-2</v>
      </c>
      <c r="AF469" s="127" t="s">
        <v>423</v>
      </c>
      <c r="AG469" s="127" t="s">
        <v>369</v>
      </c>
    </row>
    <row r="470" spans="26:33">
      <c r="Z470" s="127" t="s">
        <v>371</v>
      </c>
      <c r="AA470" s="127" t="s">
        <v>449</v>
      </c>
      <c r="AB470" s="127" t="s">
        <v>449</v>
      </c>
      <c r="AC470" s="127" t="str">
        <f t="shared" si="7"/>
        <v>Bosnia and HerzegovinaMotorbike</v>
      </c>
      <c r="AD470" s="127">
        <v>2023</v>
      </c>
      <c r="AE470" s="127">
        <v>0.14319999999999999</v>
      </c>
      <c r="AF470" s="127" t="s">
        <v>423</v>
      </c>
      <c r="AG470" s="127" t="s">
        <v>354</v>
      </c>
    </row>
    <row r="471" spans="26:33">
      <c r="Z471" s="127" t="s">
        <v>376</v>
      </c>
      <c r="AA471" s="127" t="s">
        <v>449</v>
      </c>
      <c r="AB471" s="127" t="s">
        <v>449</v>
      </c>
      <c r="AC471" s="127" t="str">
        <f t="shared" si="7"/>
        <v>BulgariaMotorbike</v>
      </c>
      <c r="AD471" s="127">
        <v>2023</v>
      </c>
      <c r="AE471" s="127">
        <v>0.14319999999999999</v>
      </c>
      <c r="AF471" s="127" t="s">
        <v>423</v>
      </c>
      <c r="AG471" s="127" t="s">
        <v>354</v>
      </c>
    </row>
    <row r="472" spans="26:33">
      <c r="Z472" s="127" t="s">
        <v>379</v>
      </c>
      <c r="AA472" s="127" t="s">
        <v>449</v>
      </c>
      <c r="AB472" s="127" t="s">
        <v>449</v>
      </c>
      <c r="AC472" s="127" t="str">
        <f t="shared" si="7"/>
        <v>CroatiaMotorbike</v>
      </c>
      <c r="AD472" s="127">
        <v>2023</v>
      </c>
      <c r="AE472" s="127">
        <v>0.14319999999999999</v>
      </c>
      <c r="AF472" s="127" t="s">
        <v>423</v>
      </c>
      <c r="AG472" s="127" t="s">
        <v>354</v>
      </c>
    </row>
    <row r="473" spans="26:33">
      <c r="Z473" s="127" t="s">
        <v>380</v>
      </c>
      <c r="AA473" s="127" t="s">
        <v>449</v>
      </c>
      <c r="AB473" s="127" t="s">
        <v>449</v>
      </c>
      <c r="AC473" s="127" t="str">
        <f t="shared" si="7"/>
        <v>CzechiaMotorbike</v>
      </c>
      <c r="AD473" s="127">
        <v>2023</v>
      </c>
      <c r="AE473" s="127">
        <v>0.14319999999999999</v>
      </c>
      <c r="AF473" s="127" t="s">
        <v>423</v>
      </c>
      <c r="AG473" s="127" t="s">
        <v>354</v>
      </c>
    </row>
    <row r="474" spans="26:33">
      <c r="Z474" s="127" t="s">
        <v>381</v>
      </c>
      <c r="AA474" s="127" t="s">
        <v>449</v>
      </c>
      <c r="AB474" s="127" t="s">
        <v>449</v>
      </c>
      <c r="AC474" s="127" t="str">
        <f t="shared" si="7"/>
        <v>DenmarkMotorbike</v>
      </c>
      <c r="AD474" s="127">
        <v>2023</v>
      </c>
      <c r="AE474" s="127">
        <v>0.14319999999999999</v>
      </c>
      <c r="AF474" s="127" t="s">
        <v>423</v>
      </c>
      <c r="AG474" s="127" t="s">
        <v>354</v>
      </c>
    </row>
    <row r="475" spans="26:33">
      <c r="Z475" s="127" t="s">
        <v>382</v>
      </c>
      <c r="AA475" s="127" t="s">
        <v>449</v>
      </c>
      <c r="AB475" s="127" t="s">
        <v>449</v>
      </c>
      <c r="AC475" s="127" t="str">
        <f t="shared" si="7"/>
        <v>EstoniaMotorbike</v>
      </c>
      <c r="AD475" s="127">
        <v>2023</v>
      </c>
      <c r="AE475" s="127">
        <v>0.14319999999999999</v>
      </c>
      <c r="AF475" s="127" t="s">
        <v>423</v>
      </c>
      <c r="AG475" s="127" t="s">
        <v>354</v>
      </c>
    </row>
    <row r="476" spans="26:33">
      <c r="Z476" s="127" t="s">
        <v>383</v>
      </c>
      <c r="AA476" s="127" t="s">
        <v>449</v>
      </c>
      <c r="AB476" s="127" t="s">
        <v>449</v>
      </c>
      <c r="AC476" s="127" t="str">
        <f t="shared" si="7"/>
        <v>FinlandMotorbike</v>
      </c>
      <c r="AD476" s="127">
        <v>2023</v>
      </c>
      <c r="AE476" s="127">
        <v>0.14319999999999999</v>
      </c>
      <c r="AF476" s="127" t="s">
        <v>423</v>
      </c>
      <c r="AG476" s="127" t="s">
        <v>354</v>
      </c>
    </row>
    <row r="477" spans="26:33">
      <c r="Z477" s="127" t="s">
        <v>384</v>
      </c>
      <c r="AA477" s="127" t="s">
        <v>449</v>
      </c>
      <c r="AB477" s="127" t="s">
        <v>449</v>
      </c>
      <c r="AC477" s="127" t="str">
        <f t="shared" si="7"/>
        <v>FranceMotorbike</v>
      </c>
      <c r="AD477" s="127">
        <v>2018</v>
      </c>
      <c r="AE477" s="127">
        <v>0.184</v>
      </c>
      <c r="AF477" s="127" t="s">
        <v>423</v>
      </c>
      <c r="AG477" s="127" t="s">
        <v>351</v>
      </c>
    </row>
    <row r="478" spans="26:33">
      <c r="Z478" s="127" t="s">
        <v>385</v>
      </c>
      <c r="AA478" s="127" t="s">
        <v>449</v>
      </c>
      <c r="AB478" s="127" t="s">
        <v>449</v>
      </c>
      <c r="AC478" s="127" t="str">
        <f t="shared" si="7"/>
        <v>GermanyMotorbike</v>
      </c>
      <c r="AD478" s="127">
        <v>2023</v>
      </c>
      <c r="AE478" s="127">
        <v>0.14319999999999999</v>
      </c>
      <c r="AF478" s="127" t="s">
        <v>423</v>
      </c>
      <c r="AG478" s="127" t="s">
        <v>354</v>
      </c>
    </row>
    <row r="479" spans="26:33">
      <c r="Z479" s="127" t="s">
        <v>386</v>
      </c>
      <c r="AA479" s="127" t="s">
        <v>449</v>
      </c>
      <c r="AB479" s="127" t="s">
        <v>449</v>
      </c>
      <c r="AC479" s="127" t="str">
        <f t="shared" si="7"/>
        <v>GreeceMotorbike</v>
      </c>
      <c r="AD479" s="127">
        <v>2023</v>
      </c>
      <c r="AE479" s="127">
        <v>0.14319999999999999</v>
      </c>
      <c r="AF479" s="127" t="s">
        <v>423</v>
      </c>
      <c r="AG479" s="127" t="s">
        <v>354</v>
      </c>
    </row>
    <row r="480" spans="26:33">
      <c r="Z480" s="127" t="s">
        <v>389</v>
      </c>
      <c r="AA480" s="127" t="s">
        <v>449</v>
      </c>
      <c r="AB480" s="127" t="s">
        <v>449</v>
      </c>
      <c r="AC480" s="127" t="str">
        <f t="shared" si="7"/>
        <v>HungaryMotorbike</v>
      </c>
      <c r="AD480" s="127">
        <v>2023</v>
      </c>
      <c r="AE480" s="127">
        <v>0.14319999999999999</v>
      </c>
      <c r="AF480" s="127" t="s">
        <v>423</v>
      </c>
      <c r="AG480" s="127" t="s">
        <v>354</v>
      </c>
    </row>
    <row r="481" spans="26:33">
      <c r="Z481" s="127" t="s">
        <v>390</v>
      </c>
      <c r="AA481" s="127" t="s">
        <v>449</v>
      </c>
      <c r="AB481" s="127" t="s">
        <v>449</v>
      </c>
      <c r="AC481" s="127" t="str">
        <f t="shared" si="7"/>
        <v>IcelandMotorbike</v>
      </c>
      <c r="AD481" s="127">
        <v>2023</v>
      </c>
      <c r="AE481" s="127">
        <v>0.14319999999999999</v>
      </c>
      <c r="AF481" s="127" t="s">
        <v>423</v>
      </c>
      <c r="AG481" s="127" t="s">
        <v>354</v>
      </c>
    </row>
    <row r="482" spans="26:33">
      <c r="Z482" s="127" t="s">
        <v>391</v>
      </c>
      <c r="AA482" s="127" t="s">
        <v>449</v>
      </c>
      <c r="AB482" s="127" t="s">
        <v>449</v>
      </c>
      <c r="AC482" s="127" t="str">
        <f t="shared" si="7"/>
        <v>IrelandMotorbike</v>
      </c>
      <c r="AD482" s="127">
        <v>2023</v>
      </c>
      <c r="AE482" s="127">
        <v>0.14319999999999999</v>
      </c>
      <c r="AF482" s="127" t="s">
        <v>423</v>
      </c>
      <c r="AG482" s="127" t="s">
        <v>354</v>
      </c>
    </row>
    <row r="483" spans="26:33">
      <c r="Z483" s="127" t="s">
        <v>392</v>
      </c>
      <c r="AA483" s="127" t="s">
        <v>449</v>
      </c>
      <c r="AB483" s="127" t="s">
        <v>449</v>
      </c>
      <c r="AC483" s="127" t="str">
        <f t="shared" si="7"/>
        <v>ItalyMotorbike</v>
      </c>
      <c r="AD483" s="127">
        <v>2023</v>
      </c>
      <c r="AE483" s="127">
        <v>0.14319999999999999</v>
      </c>
      <c r="AF483" s="127" t="s">
        <v>423</v>
      </c>
      <c r="AG483" s="127" t="s">
        <v>354</v>
      </c>
    </row>
    <row r="484" spans="26:33">
      <c r="Z484" s="127" t="s">
        <v>393</v>
      </c>
      <c r="AA484" s="127" t="s">
        <v>449</v>
      </c>
      <c r="AB484" s="127" t="s">
        <v>449</v>
      </c>
      <c r="AC484" s="127" t="str">
        <f t="shared" si="7"/>
        <v>LatviaMotorbike</v>
      </c>
      <c r="AD484" s="127">
        <v>2023</v>
      </c>
      <c r="AE484" s="127">
        <v>0.14319999999999999</v>
      </c>
      <c r="AF484" s="127" t="s">
        <v>423</v>
      </c>
      <c r="AG484" s="127" t="s">
        <v>354</v>
      </c>
    </row>
    <row r="485" spans="26:33">
      <c r="Z485" s="127" t="s">
        <v>394</v>
      </c>
      <c r="AA485" s="127" t="s">
        <v>449</v>
      </c>
      <c r="AB485" s="127" t="s">
        <v>449</v>
      </c>
      <c r="AC485" s="127" t="str">
        <f t="shared" si="7"/>
        <v>LiechtensteinMotorbike</v>
      </c>
      <c r="AD485" s="127">
        <v>2023</v>
      </c>
      <c r="AE485" s="127">
        <v>0.14319999999999999</v>
      </c>
      <c r="AF485" s="127" t="s">
        <v>423</v>
      </c>
      <c r="AG485" s="127" t="s">
        <v>354</v>
      </c>
    </row>
    <row r="486" spans="26:33">
      <c r="Z486" s="127" t="s">
        <v>395</v>
      </c>
      <c r="AA486" s="127" t="s">
        <v>449</v>
      </c>
      <c r="AB486" s="127" t="s">
        <v>449</v>
      </c>
      <c r="AC486" s="127" t="str">
        <f t="shared" si="7"/>
        <v>LithuaniaMotorbike</v>
      </c>
      <c r="AD486" s="127">
        <v>2023</v>
      </c>
      <c r="AE486" s="127">
        <v>0.14319999999999999</v>
      </c>
      <c r="AF486" s="127" t="s">
        <v>423</v>
      </c>
      <c r="AG486" s="127" t="s">
        <v>354</v>
      </c>
    </row>
    <row r="487" spans="26:33">
      <c r="Z487" s="127" t="s">
        <v>396</v>
      </c>
      <c r="AA487" s="127" t="s">
        <v>449</v>
      </c>
      <c r="AB487" s="127" t="s">
        <v>449</v>
      </c>
      <c r="AC487" s="127" t="str">
        <f t="shared" si="7"/>
        <v>LuxembourgMotorbike</v>
      </c>
      <c r="AD487" s="127">
        <v>2023</v>
      </c>
      <c r="AE487" s="127">
        <v>0.14319999999999999</v>
      </c>
      <c r="AF487" s="127" t="s">
        <v>423</v>
      </c>
      <c r="AG487" s="127" t="s">
        <v>354</v>
      </c>
    </row>
    <row r="488" spans="26:33">
      <c r="Z488" s="127" t="s">
        <v>397</v>
      </c>
      <c r="AA488" s="127" t="s">
        <v>449</v>
      </c>
      <c r="AB488" s="127" t="s">
        <v>449</v>
      </c>
      <c r="AC488" s="127" t="str">
        <f t="shared" si="7"/>
        <v>MaltaMotorbike</v>
      </c>
      <c r="AD488" s="127">
        <v>2023</v>
      </c>
      <c r="AE488" s="127">
        <v>0.14319999999999999</v>
      </c>
      <c r="AF488" s="127" t="s">
        <v>423</v>
      </c>
      <c r="AG488" s="127" t="s">
        <v>354</v>
      </c>
    </row>
    <row r="489" spans="26:33">
      <c r="Z489" s="127" t="s">
        <v>398</v>
      </c>
      <c r="AA489" s="127" t="s">
        <v>449</v>
      </c>
      <c r="AB489" s="127" t="s">
        <v>449</v>
      </c>
      <c r="AC489" s="127" t="str">
        <f t="shared" si="7"/>
        <v>MoldovaMotorbike</v>
      </c>
      <c r="AD489" s="127">
        <v>2023</v>
      </c>
      <c r="AE489" s="127">
        <v>0.14319999999999999</v>
      </c>
      <c r="AF489" s="127" t="s">
        <v>423</v>
      </c>
      <c r="AG489" s="127" t="s">
        <v>354</v>
      </c>
    </row>
    <row r="490" spans="26:33">
      <c r="Z490" s="127" t="s">
        <v>399</v>
      </c>
      <c r="AA490" s="127" t="s">
        <v>449</v>
      </c>
      <c r="AB490" s="127" t="s">
        <v>449</v>
      </c>
      <c r="AC490" s="127" t="str">
        <f t="shared" si="7"/>
        <v>MonacoMotorbike</v>
      </c>
      <c r="AD490" s="127">
        <v>2023</v>
      </c>
      <c r="AE490" s="127">
        <v>0.14319999999999999</v>
      </c>
      <c r="AF490" s="127" t="s">
        <v>423</v>
      </c>
      <c r="AG490" s="127" t="s">
        <v>354</v>
      </c>
    </row>
    <row r="491" spans="26:33">
      <c r="Z491" s="127" t="s">
        <v>400</v>
      </c>
      <c r="AA491" s="127" t="s">
        <v>449</v>
      </c>
      <c r="AB491" s="127" t="s">
        <v>449</v>
      </c>
      <c r="AC491" s="127" t="str">
        <f t="shared" si="7"/>
        <v>MontenegroMotorbike</v>
      </c>
      <c r="AD491" s="127">
        <v>2023</v>
      </c>
      <c r="AE491" s="127">
        <v>0.14319999999999999</v>
      </c>
      <c r="AF491" s="127" t="s">
        <v>423</v>
      </c>
      <c r="AG491" s="127" t="s">
        <v>354</v>
      </c>
    </row>
    <row r="492" spans="26:33">
      <c r="Z492" s="127" t="s">
        <v>401</v>
      </c>
      <c r="AA492" s="127" t="s">
        <v>449</v>
      </c>
      <c r="AB492" s="127" t="s">
        <v>449</v>
      </c>
      <c r="AC492" s="127" t="str">
        <f t="shared" si="7"/>
        <v>NetherlandsMotorbike</v>
      </c>
      <c r="AD492" s="127">
        <v>2024</v>
      </c>
      <c r="AE492" s="127">
        <v>0.08</v>
      </c>
      <c r="AF492" s="127" t="s">
        <v>423</v>
      </c>
      <c r="AG492" s="127" t="s">
        <v>403</v>
      </c>
    </row>
    <row r="493" spans="26:33">
      <c r="Z493" s="127" t="s">
        <v>402</v>
      </c>
      <c r="AA493" s="127" t="s">
        <v>449</v>
      </c>
      <c r="AB493" s="127" t="s">
        <v>449</v>
      </c>
      <c r="AC493" s="127" t="str">
        <f t="shared" si="7"/>
        <v>North MacedoniaMotorbike</v>
      </c>
      <c r="AD493" s="127">
        <v>2023</v>
      </c>
      <c r="AE493" s="127">
        <v>0.14319999999999999</v>
      </c>
      <c r="AF493" s="127" t="s">
        <v>423</v>
      </c>
      <c r="AG493" s="127" t="s">
        <v>354</v>
      </c>
    </row>
    <row r="494" spans="26:33">
      <c r="Z494" s="127" t="s">
        <v>404</v>
      </c>
      <c r="AA494" s="127" t="s">
        <v>449</v>
      </c>
      <c r="AB494" s="127" t="s">
        <v>449</v>
      </c>
      <c r="AC494" s="127" t="str">
        <f t="shared" si="7"/>
        <v>NorwayMotorbike</v>
      </c>
      <c r="AD494" s="127">
        <v>2023</v>
      </c>
      <c r="AE494" s="127">
        <v>0.14319999999999999</v>
      </c>
      <c r="AF494" s="127" t="s">
        <v>423</v>
      </c>
      <c r="AG494" s="127" t="s">
        <v>354</v>
      </c>
    </row>
    <row r="495" spans="26:33">
      <c r="Z495" s="127" t="s">
        <v>405</v>
      </c>
      <c r="AA495" s="127" t="s">
        <v>449</v>
      </c>
      <c r="AB495" s="127" t="s">
        <v>449</v>
      </c>
      <c r="AC495" s="127" t="str">
        <f t="shared" si="7"/>
        <v>PolandMotorbike</v>
      </c>
      <c r="AD495" s="127">
        <v>2023</v>
      </c>
      <c r="AE495" s="127">
        <v>0.14319999999999999</v>
      </c>
      <c r="AF495" s="127" t="s">
        <v>423</v>
      </c>
      <c r="AG495" s="127" t="s">
        <v>354</v>
      </c>
    </row>
    <row r="496" spans="26:33">
      <c r="Z496" s="127" t="s">
        <v>406</v>
      </c>
      <c r="AA496" s="127" t="s">
        <v>449</v>
      </c>
      <c r="AB496" s="127" t="s">
        <v>449</v>
      </c>
      <c r="AC496" s="127" t="str">
        <f t="shared" si="7"/>
        <v>PortugalMotorbike</v>
      </c>
      <c r="AD496" s="127">
        <v>2023</v>
      </c>
      <c r="AE496" s="127">
        <v>0.14319999999999999</v>
      </c>
      <c r="AF496" s="127" t="s">
        <v>423</v>
      </c>
      <c r="AG496" s="127" t="s">
        <v>354</v>
      </c>
    </row>
    <row r="497" spans="26:33">
      <c r="Z497" s="127" t="s">
        <v>407</v>
      </c>
      <c r="AA497" s="127" t="s">
        <v>449</v>
      </c>
      <c r="AB497" s="127" t="s">
        <v>449</v>
      </c>
      <c r="AC497" s="127" t="str">
        <f t="shared" si="7"/>
        <v>RomaniaMotorbike</v>
      </c>
      <c r="AD497" s="127">
        <v>2023</v>
      </c>
      <c r="AE497" s="127">
        <v>0.14319999999999999</v>
      </c>
      <c r="AF497" s="127" t="s">
        <v>423</v>
      </c>
      <c r="AG497" s="127" t="s">
        <v>354</v>
      </c>
    </row>
    <row r="498" spans="26:33">
      <c r="Z498" s="127" t="s">
        <v>408</v>
      </c>
      <c r="AA498" s="127" t="s">
        <v>449</v>
      </c>
      <c r="AB498" s="127" t="s">
        <v>449</v>
      </c>
      <c r="AC498" s="127" t="str">
        <f t="shared" si="7"/>
        <v>San MarinoMotorbike</v>
      </c>
      <c r="AD498" s="127">
        <v>2023</v>
      </c>
      <c r="AE498" s="127">
        <v>0.14319999999999999</v>
      </c>
      <c r="AF498" s="127" t="s">
        <v>423</v>
      </c>
      <c r="AG498" s="127" t="s">
        <v>354</v>
      </c>
    </row>
    <row r="499" spans="26:33">
      <c r="Z499" s="127" t="s">
        <v>409</v>
      </c>
      <c r="AA499" s="127" t="s">
        <v>449</v>
      </c>
      <c r="AB499" s="127" t="s">
        <v>449</v>
      </c>
      <c r="AC499" s="127" t="str">
        <f t="shared" si="7"/>
        <v>SerbiaMotorbike</v>
      </c>
      <c r="AD499" s="127">
        <v>2023</v>
      </c>
      <c r="AE499" s="127">
        <v>0.14319999999999999</v>
      </c>
      <c r="AF499" s="127" t="s">
        <v>423</v>
      </c>
      <c r="AG499" s="127" t="s">
        <v>354</v>
      </c>
    </row>
    <row r="500" spans="26:33">
      <c r="Z500" s="127" t="s">
        <v>410</v>
      </c>
      <c r="AA500" s="127" t="s">
        <v>449</v>
      </c>
      <c r="AB500" s="127" t="s">
        <v>449</v>
      </c>
      <c r="AC500" s="127" t="str">
        <f t="shared" si="7"/>
        <v>SlovakiaMotorbike</v>
      </c>
      <c r="AD500" s="127">
        <v>2023</v>
      </c>
      <c r="AE500" s="127">
        <v>0.14319999999999999</v>
      </c>
      <c r="AF500" s="127" t="s">
        <v>423</v>
      </c>
      <c r="AG500" s="127" t="s">
        <v>354</v>
      </c>
    </row>
    <row r="501" spans="26:33">
      <c r="Z501" s="127" t="s">
        <v>411</v>
      </c>
      <c r="AA501" s="127" t="s">
        <v>449</v>
      </c>
      <c r="AB501" s="127" t="s">
        <v>449</v>
      </c>
      <c r="AC501" s="127" t="str">
        <f t="shared" si="7"/>
        <v>SloveniaMotorbike</v>
      </c>
      <c r="AD501" s="127">
        <v>2023</v>
      </c>
      <c r="AE501" s="127">
        <v>0.14319999999999999</v>
      </c>
      <c r="AF501" s="127" t="s">
        <v>423</v>
      </c>
      <c r="AG501" s="127" t="s">
        <v>354</v>
      </c>
    </row>
    <row r="502" spans="26:33">
      <c r="Z502" s="127" t="s">
        <v>412</v>
      </c>
      <c r="AA502" s="127" t="s">
        <v>449</v>
      </c>
      <c r="AB502" s="127" t="s">
        <v>449</v>
      </c>
      <c r="AC502" s="127" t="str">
        <f t="shared" si="7"/>
        <v>SpainMotorbike</v>
      </c>
      <c r="AD502" s="127">
        <v>2023</v>
      </c>
      <c r="AE502" s="127">
        <v>0.14319999999999999</v>
      </c>
      <c r="AF502" s="127" t="s">
        <v>423</v>
      </c>
      <c r="AG502" s="127" t="s">
        <v>354</v>
      </c>
    </row>
    <row r="503" spans="26:33">
      <c r="Z503" s="127" t="s">
        <v>413</v>
      </c>
      <c r="AA503" s="127" t="s">
        <v>449</v>
      </c>
      <c r="AB503" s="127" t="s">
        <v>449</v>
      </c>
      <c r="AC503" s="127" t="str">
        <f t="shared" si="7"/>
        <v>SwedenMotorbike</v>
      </c>
      <c r="AD503" s="127">
        <v>2023</v>
      </c>
      <c r="AE503" s="127">
        <v>0.14319999999999999</v>
      </c>
      <c r="AF503" s="127" t="s">
        <v>423</v>
      </c>
      <c r="AG503" s="127" t="s">
        <v>354</v>
      </c>
    </row>
    <row r="504" spans="26:33">
      <c r="Z504" s="127" t="s">
        <v>414</v>
      </c>
      <c r="AA504" s="127" t="s">
        <v>449</v>
      </c>
      <c r="AB504" s="127" t="s">
        <v>449</v>
      </c>
      <c r="AC504" s="127" t="str">
        <f t="shared" si="7"/>
        <v>SwitzerlandMotorbike</v>
      </c>
      <c r="AD504" s="127">
        <v>2023</v>
      </c>
      <c r="AE504" s="127">
        <v>0.14319999999999999</v>
      </c>
      <c r="AF504" s="127" t="s">
        <v>423</v>
      </c>
      <c r="AG504" s="127" t="s">
        <v>354</v>
      </c>
    </row>
    <row r="505" spans="26:33">
      <c r="Z505" s="127" t="s">
        <v>415</v>
      </c>
      <c r="AA505" s="127" t="s">
        <v>449</v>
      </c>
      <c r="AB505" s="127" t="s">
        <v>449</v>
      </c>
      <c r="AC505" s="127" t="str">
        <f t="shared" si="7"/>
        <v>UkraineMotorbike</v>
      </c>
      <c r="AD505" s="127">
        <v>2023</v>
      </c>
      <c r="AE505" s="127">
        <v>0.14319999999999999</v>
      </c>
      <c r="AF505" s="127" t="s">
        <v>423</v>
      </c>
      <c r="AG505" s="127" t="s">
        <v>354</v>
      </c>
    </row>
    <row r="506" spans="26:33">
      <c r="Z506" s="127" t="s">
        <v>416</v>
      </c>
      <c r="AA506" s="127" t="s">
        <v>449</v>
      </c>
      <c r="AB506" s="127" t="s">
        <v>449</v>
      </c>
      <c r="AC506" s="127" t="str">
        <f t="shared" si="7"/>
        <v>United KingdomMotorbike</v>
      </c>
      <c r="AD506" s="127">
        <v>2023</v>
      </c>
      <c r="AE506" s="127">
        <v>0.14319999999999999</v>
      </c>
      <c r="AF506" s="127" t="s">
        <v>423</v>
      </c>
      <c r="AG506" s="127" t="s">
        <v>354</v>
      </c>
    </row>
    <row r="507" spans="26:33">
      <c r="Z507" s="127" t="s">
        <v>344</v>
      </c>
      <c r="AA507" s="127" t="s">
        <v>334</v>
      </c>
      <c r="AB507" s="127" t="s">
        <v>334</v>
      </c>
      <c r="AC507" s="127" t="str">
        <f t="shared" si="7"/>
        <v>AlbaniaTaxi</v>
      </c>
      <c r="AD507" s="127">
        <v>2023</v>
      </c>
      <c r="AE507" s="127">
        <v>0.18558579717095777</v>
      </c>
      <c r="AF507" s="127" t="s">
        <v>417</v>
      </c>
      <c r="AG507" s="127" t="s">
        <v>354</v>
      </c>
    </row>
    <row r="508" spans="26:33">
      <c r="Z508" s="127" t="s">
        <v>356</v>
      </c>
      <c r="AA508" s="127" t="s">
        <v>334</v>
      </c>
      <c r="AB508" s="127" t="s">
        <v>334</v>
      </c>
      <c r="AC508" s="127" t="str">
        <f t="shared" si="7"/>
        <v>AndorraTaxi</v>
      </c>
      <c r="AD508" s="127">
        <v>2023</v>
      </c>
      <c r="AE508" s="127">
        <v>0.18558579717095777</v>
      </c>
      <c r="AF508" s="127" t="s">
        <v>417</v>
      </c>
      <c r="AG508" s="127" t="s">
        <v>354</v>
      </c>
    </row>
    <row r="509" spans="26:33">
      <c r="Z509" s="127" t="s">
        <v>360</v>
      </c>
      <c r="AA509" s="127" t="s">
        <v>334</v>
      </c>
      <c r="AB509" s="127" t="s">
        <v>334</v>
      </c>
      <c r="AC509" s="127" t="str">
        <f t="shared" si="7"/>
        <v>AustriaTaxi</v>
      </c>
      <c r="AD509" s="127">
        <v>2023</v>
      </c>
      <c r="AE509" s="127">
        <v>0.18558579717095777</v>
      </c>
      <c r="AF509" s="127" t="s">
        <v>417</v>
      </c>
      <c r="AG509" s="127" t="s">
        <v>354</v>
      </c>
    </row>
    <row r="510" spans="26:33">
      <c r="Z510" s="127" t="s">
        <v>364</v>
      </c>
      <c r="AA510" s="127" t="s">
        <v>334</v>
      </c>
      <c r="AB510" s="127" t="s">
        <v>334</v>
      </c>
      <c r="AC510" s="127" t="str">
        <f t="shared" si="7"/>
        <v>BelarusTaxi</v>
      </c>
      <c r="AD510" s="127">
        <v>2023</v>
      </c>
      <c r="AE510" s="127">
        <v>0.18558579717095777</v>
      </c>
      <c r="AF510" s="127" t="s">
        <v>417</v>
      </c>
      <c r="AG510" s="127" t="s">
        <v>354</v>
      </c>
    </row>
    <row r="511" spans="26:33">
      <c r="Z511" s="127" t="s">
        <v>367</v>
      </c>
      <c r="AA511" s="127" t="s">
        <v>334</v>
      </c>
      <c r="AB511" s="127" t="s">
        <v>334</v>
      </c>
      <c r="AC511" s="127" t="str">
        <f t="shared" si="7"/>
        <v>BelgiumTaxi</v>
      </c>
      <c r="AD511" s="127">
        <v>2023</v>
      </c>
      <c r="AE511" s="127">
        <v>0.18558579717095777</v>
      </c>
      <c r="AF511" s="127" t="s">
        <v>417</v>
      </c>
      <c r="AG511" s="127" t="s">
        <v>354</v>
      </c>
    </row>
    <row r="512" spans="26:33">
      <c r="Z512" s="127" t="s">
        <v>371</v>
      </c>
      <c r="AA512" s="127" t="s">
        <v>334</v>
      </c>
      <c r="AB512" s="127" t="s">
        <v>334</v>
      </c>
      <c r="AC512" s="127" t="str">
        <f t="shared" si="7"/>
        <v>Bosnia and HerzegovinaTaxi</v>
      </c>
      <c r="AD512" s="127">
        <v>2023</v>
      </c>
      <c r="AE512" s="127">
        <v>0.18558579717095777</v>
      </c>
      <c r="AF512" s="127" t="s">
        <v>417</v>
      </c>
      <c r="AG512" s="127" t="s">
        <v>354</v>
      </c>
    </row>
    <row r="513" spans="26:33">
      <c r="Z513" s="127" t="s">
        <v>376</v>
      </c>
      <c r="AA513" s="127" t="s">
        <v>334</v>
      </c>
      <c r="AB513" s="127" t="s">
        <v>334</v>
      </c>
      <c r="AC513" s="127" t="str">
        <f t="shared" si="7"/>
        <v>BulgariaTaxi</v>
      </c>
      <c r="AD513" s="127">
        <v>2023</v>
      </c>
      <c r="AE513" s="127">
        <v>0.18558579717095777</v>
      </c>
      <c r="AF513" s="127" t="s">
        <v>417</v>
      </c>
      <c r="AG513" s="127" t="s">
        <v>354</v>
      </c>
    </row>
    <row r="514" spans="26:33">
      <c r="Z514" s="127" t="s">
        <v>379</v>
      </c>
      <c r="AA514" s="127" t="s">
        <v>334</v>
      </c>
      <c r="AB514" s="127" t="s">
        <v>334</v>
      </c>
      <c r="AC514" s="127" t="str">
        <f t="shared" si="7"/>
        <v>CroatiaTaxi</v>
      </c>
      <c r="AD514" s="127">
        <v>2023</v>
      </c>
      <c r="AE514" s="127">
        <v>0.18558579717095777</v>
      </c>
      <c r="AF514" s="127" t="s">
        <v>417</v>
      </c>
      <c r="AG514" s="127" t="s">
        <v>354</v>
      </c>
    </row>
    <row r="515" spans="26:33">
      <c r="Z515" s="127" t="s">
        <v>380</v>
      </c>
      <c r="AA515" s="127" t="s">
        <v>334</v>
      </c>
      <c r="AB515" s="127" t="s">
        <v>334</v>
      </c>
      <c r="AC515" s="127" t="str">
        <f t="shared" ref="AC515:AC578" si="8">Z515&amp;AB515</f>
        <v>CzechiaTaxi</v>
      </c>
      <c r="AD515" s="127">
        <v>2023</v>
      </c>
      <c r="AE515" s="127">
        <v>0.18558579717095777</v>
      </c>
      <c r="AF515" s="127" t="s">
        <v>417</v>
      </c>
      <c r="AG515" s="127" t="s">
        <v>354</v>
      </c>
    </row>
    <row r="516" spans="26:33">
      <c r="Z516" s="127" t="s">
        <v>381</v>
      </c>
      <c r="AA516" s="127" t="s">
        <v>334</v>
      </c>
      <c r="AB516" s="127" t="s">
        <v>334</v>
      </c>
      <c r="AC516" s="127" t="str">
        <f t="shared" si="8"/>
        <v>DenmarkTaxi</v>
      </c>
      <c r="AD516" s="127">
        <v>2023</v>
      </c>
      <c r="AE516" s="127">
        <v>0.18558579717095777</v>
      </c>
      <c r="AF516" s="127" t="s">
        <v>417</v>
      </c>
      <c r="AG516" s="127" t="s">
        <v>354</v>
      </c>
    </row>
    <row r="517" spans="26:33">
      <c r="Z517" s="127" t="s">
        <v>382</v>
      </c>
      <c r="AA517" s="127" t="s">
        <v>334</v>
      </c>
      <c r="AB517" s="127" t="s">
        <v>334</v>
      </c>
      <c r="AC517" s="127" t="str">
        <f t="shared" si="8"/>
        <v>EstoniaTaxi</v>
      </c>
      <c r="AD517" s="127">
        <v>2023</v>
      </c>
      <c r="AE517" s="127">
        <v>0.18558579717095777</v>
      </c>
      <c r="AF517" s="127" t="s">
        <v>417</v>
      </c>
      <c r="AG517" s="127" t="s">
        <v>354</v>
      </c>
    </row>
    <row r="518" spans="26:33">
      <c r="Z518" s="127" t="s">
        <v>383</v>
      </c>
      <c r="AA518" s="127" t="s">
        <v>334</v>
      </c>
      <c r="AB518" s="127" t="s">
        <v>334</v>
      </c>
      <c r="AC518" s="127" t="str">
        <f t="shared" si="8"/>
        <v>FinlandTaxi</v>
      </c>
      <c r="AD518" s="127">
        <v>2023</v>
      </c>
      <c r="AE518" s="127">
        <v>0.18558579717095777</v>
      </c>
      <c r="AF518" s="127" t="s">
        <v>417</v>
      </c>
      <c r="AG518" s="127" t="s">
        <v>354</v>
      </c>
    </row>
    <row r="519" spans="26:33">
      <c r="Z519" s="127" t="s">
        <v>384</v>
      </c>
      <c r="AA519" s="127" t="s">
        <v>334</v>
      </c>
      <c r="AB519" s="127" t="s">
        <v>334</v>
      </c>
      <c r="AC519" s="127" t="str">
        <f t="shared" si="8"/>
        <v>FranceTaxi</v>
      </c>
      <c r="AD519" s="127">
        <v>2023</v>
      </c>
      <c r="AE519" s="127">
        <v>0.18558579717095777</v>
      </c>
      <c r="AF519" s="127" t="s">
        <v>417</v>
      </c>
      <c r="AG519" s="127" t="s">
        <v>354</v>
      </c>
    </row>
    <row r="520" spans="26:33">
      <c r="Z520" s="127" t="s">
        <v>385</v>
      </c>
      <c r="AA520" s="127" t="s">
        <v>334</v>
      </c>
      <c r="AB520" s="127" t="s">
        <v>334</v>
      </c>
      <c r="AC520" s="127" t="str">
        <f t="shared" si="8"/>
        <v>GermanyTaxi</v>
      </c>
      <c r="AD520" s="127">
        <v>2023</v>
      </c>
      <c r="AE520" s="127">
        <v>0.18558579717095777</v>
      </c>
      <c r="AF520" s="127" t="s">
        <v>417</v>
      </c>
      <c r="AG520" s="127" t="s">
        <v>354</v>
      </c>
    </row>
    <row r="521" spans="26:33">
      <c r="Z521" s="127" t="s">
        <v>386</v>
      </c>
      <c r="AA521" s="127" t="s">
        <v>334</v>
      </c>
      <c r="AB521" s="127" t="s">
        <v>334</v>
      </c>
      <c r="AC521" s="127" t="str">
        <f t="shared" si="8"/>
        <v>GreeceTaxi</v>
      </c>
      <c r="AD521" s="127">
        <v>2023</v>
      </c>
      <c r="AE521" s="127">
        <v>0.18558579717095777</v>
      </c>
      <c r="AF521" s="127" t="s">
        <v>417</v>
      </c>
      <c r="AG521" s="127" t="s">
        <v>354</v>
      </c>
    </row>
    <row r="522" spans="26:33">
      <c r="Z522" s="127" t="s">
        <v>389</v>
      </c>
      <c r="AA522" s="127" t="s">
        <v>334</v>
      </c>
      <c r="AB522" s="127" t="s">
        <v>334</v>
      </c>
      <c r="AC522" s="127" t="str">
        <f t="shared" si="8"/>
        <v>HungaryTaxi</v>
      </c>
      <c r="AD522" s="127">
        <v>2023</v>
      </c>
      <c r="AE522" s="127">
        <v>0.18558579717095777</v>
      </c>
      <c r="AF522" s="127" t="s">
        <v>417</v>
      </c>
      <c r="AG522" s="127" t="s">
        <v>354</v>
      </c>
    </row>
    <row r="523" spans="26:33">
      <c r="Z523" s="127" t="s">
        <v>390</v>
      </c>
      <c r="AA523" s="127" t="s">
        <v>334</v>
      </c>
      <c r="AB523" s="127" t="s">
        <v>334</v>
      </c>
      <c r="AC523" s="127" t="str">
        <f t="shared" si="8"/>
        <v>IcelandTaxi</v>
      </c>
      <c r="AD523" s="127">
        <v>2023</v>
      </c>
      <c r="AE523" s="127">
        <v>0.18558579717095777</v>
      </c>
      <c r="AF523" s="127" t="s">
        <v>417</v>
      </c>
      <c r="AG523" s="127" t="s">
        <v>354</v>
      </c>
    </row>
    <row r="524" spans="26:33">
      <c r="Z524" s="127" t="s">
        <v>391</v>
      </c>
      <c r="AA524" s="127" t="s">
        <v>334</v>
      </c>
      <c r="AB524" s="127" t="s">
        <v>334</v>
      </c>
      <c r="AC524" s="127" t="str">
        <f t="shared" si="8"/>
        <v>IrelandTaxi</v>
      </c>
      <c r="AD524" s="127">
        <v>2023</v>
      </c>
      <c r="AE524" s="127">
        <v>0.18558579717095777</v>
      </c>
      <c r="AF524" s="127" t="s">
        <v>417</v>
      </c>
      <c r="AG524" s="127" t="s">
        <v>354</v>
      </c>
    </row>
    <row r="525" spans="26:33">
      <c r="Z525" s="127" t="s">
        <v>392</v>
      </c>
      <c r="AA525" s="127" t="s">
        <v>334</v>
      </c>
      <c r="AB525" s="127" t="s">
        <v>334</v>
      </c>
      <c r="AC525" s="127" t="str">
        <f t="shared" si="8"/>
        <v>ItalyTaxi</v>
      </c>
      <c r="AD525" s="127">
        <v>2023</v>
      </c>
      <c r="AE525" s="127">
        <v>0.18558579717095777</v>
      </c>
      <c r="AF525" s="127" t="s">
        <v>417</v>
      </c>
      <c r="AG525" s="127" t="s">
        <v>354</v>
      </c>
    </row>
    <row r="526" spans="26:33">
      <c r="Z526" s="127" t="s">
        <v>393</v>
      </c>
      <c r="AA526" s="127" t="s">
        <v>334</v>
      </c>
      <c r="AB526" s="127" t="s">
        <v>334</v>
      </c>
      <c r="AC526" s="127" t="str">
        <f t="shared" si="8"/>
        <v>LatviaTaxi</v>
      </c>
      <c r="AD526" s="127">
        <v>2023</v>
      </c>
      <c r="AE526" s="127">
        <v>0.18558579717095777</v>
      </c>
      <c r="AF526" s="127" t="s">
        <v>417</v>
      </c>
      <c r="AG526" s="127" t="s">
        <v>354</v>
      </c>
    </row>
    <row r="527" spans="26:33">
      <c r="Z527" s="127" t="s">
        <v>394</v>
      </c>
      <c r="AA527" s="127" t="s">
        <v>334</v>
      </c>
      <c r="AB527" s="127" t="s">
        <v>334</v>
      </c>
      <c r="AC527" s="127" t="str">
        <f t="shared" si="8"/>
        <v>LiechtensteinTaxi</v>
      </c>
      <c r="AD527" s="127">
        <v>2023</v>
      </c>
      <c r="AE527" s="127">
        <v>0.18558579717095777</v>
      </c>
      <c r="AF527" s="127" t="s">
        <v>417</v>
      </c>
      <c r="AG527" s="127" t="s">
        <v>354</v>
      </c>
    </row>
    <row r="528" spans="26:33">
      <c r="Z528" s="127" t="s">
        <v>395</v>
      </c>
      <c r="AA528" s="127" t="s">
        <v>334</v>
      </c>
      <c r="AB528" s="127" t="s">
        <v>334</v>
      </c>
      <c r="AC528" s="127" t="str">
        <f t="shared" si="8"/>
        <v>LithuaniaTaxi</v>
      </c>
      <c r="AD528" s="127">
        <v>2023</v>
      </c>
      <c r="AE528" s="127">
        <v>0.18558579717095777</v>
      </c>
      <c r="AF528" s="127" t="s">
        <v>417</v>
      </c>
      <c r="AG528" s="127" t="s">
        <v>354</v>
      </c>
    </row>
    <row r="529" spans="26:33">
      <c r="Z529" s="127" t="s">
        <v>396</v>
      </c>
      <c r="AA529" s="127" t="s">
        <v>334</v>
      </c>
      <c r="AB529" s="127" t="s">
        <v>334</v>
      </c>
      <c r="AC529" s="127" t="str">
        <f t="shared" si="8"/>
        <v>LuxembourgTaxi</v>
      </c>
      <c r="AD529" s="127">
        <v>2023</v>
      </c>
      <c r="AE529" s="127">
        <v>0.18558579717095777</v>
      </c>
      <c r="AF529" s="127" t="s">
        <v>417</v>
      </c>
      <c r="AG529" s="127" t="s">
        <v>354</v>
      </c>
    </row>
    <row r="530" spans="26:33">
      <c r="Z530" s="127" t="s">
        <v>397</v>
      </c>
      <c r="AA530" s="127" t="s">
        <v>334</v>
      </c>
      <c r="AB530" s="127" t="s">
        <v>334</v>
      </c>
      <c r="AC530" s="127" t="str">
        <f t="shared" si="8"/>
        <v>MaltaTaxi</v>
      </c>
      <c r="AD530" s="127">
        <v>2023</v>
      </c>
      <c r="AE530" s="127">
        <v>0.18558579717095777</v>
      </c>
      <c r="AF530" s="127" t="s">
        <v>417</v>
      </c>
      <c r="AG530" s="127" t="s">
        <v>354</v>
      </c>
    </row>
    <row r="531" spans="26:33">
      <c r="Z531" s="127" t="s">
        <v>398</v>
      </c>
      <c r="AA531" s="127" t="s">
        <v>334</v>
      </c>
      <c r="AB531" s="127" t="s">
        <v>334</v>
      </c>
      <c r="AC531" s="127" t="str">
        <f t="shared" si="8"/>
        <v>MoldovaTaxi</v>
      </c>
      <c r="AD531" s="127">
        <v>2023</v>
      </c>
      <c r="AE531" s="127">
        <v>0.18558579717095777</v>
      </c>
      <c r="AF531" s="127" t="s">
        <v>417</v>
      </c>
      <c r="AG531" s="127" t="s">
        <v>354</v>
      </c>
    </row>
    <row r="532" spans="26:33">
      <c r="Z532" s="127" t="s">
        <v>399</v>
      </c>
      <c r="AA532" s="127" t="s">
        <v>334</v>
      </c>
      <c r="AB532" s="127" t="s">
        <v>334</v>
      </c>
      <c r="AC532" s="127" t="str">
        <f t="shared" si="8"/>
        <v>MonacoTaxi</v>
      </c>
      <c r="AD532" s="127">
        <v>2023</v>
      </c>
      <c r="AE532" s="127">
        <v>0.18558579717095777</v>
      </c>
      <c r="AF532" s="127" t="s">
        <v>417</v>
      </c>
      <c r="AG532" s="127" t="s">
        <v>354</v>
      </c>
    </row>
    <row r="533" spans="26:33">
      <c r="Z533" s="127" t="s">
        <v>400</v>
      </c>
      <c r="AA533" s="127" t="s">
        <v>334</v>
      </c>
      <c r="AB533" s="127" t="s">
        <v>334</v>
      </c>
      <c r="AC533" s="127" t="str">
        <f t="shared" si="8"/>
        <v>MontenegroTaxi</v>
      </c>
      <c r="AD533" s="127">
        <v>2023</v>
      </c>
      <c r="AE533" s="127">
        <v>0.18558579717095777</v>
      </c>
      <c r="AF533" s="127" t="s">
        <v>417</v>
      </c>
      <c r="AG533" s="127" t="s">
        <v>354</v>
      </c>
    </row>
    <row r="534" spans="26:33">
      <c r="Z534" s="127" t="s">
        <v>401</v>
      </c>
      <c r="AA534" s="127" t="s">
        <v>334</v>
      </c>
      <c r="AB534" s="127" t="s">
        <v>334</v>
      </c>
      <c r="AC534" s="127" t="str">
        <f t="shared" si="8"/>
        <v>NetherlandsTaxi</v>
      </c>
      <c r="AD534" s="127">
        <v>2023</v>
      </c>
      <c r="AE534" s="127">
        <v>0.18558579717095777</v>
      </c>
      <c r="AF534" s="127" t="s">
        <v>417</v>
      </c>
      <c r="AG534" s="127" t="s">
        <v>354</v>
      </c>
    </row>
    <row r="535" spans="26:33">
      <c r="Z535" s="127" t="s">
        <v>402</v>
      </c>
      <c r="AA535" s="127" t="s">
        <v>334</v>
      </c>
      <c r="AB535" s="127" t="s">
        <v>334</v>
      </c>
      <c r="AC535" s="127" t="str">
        <f t="shared" si="8"/>
        <v>North MacedoniaTaxi</v>
      </c>
      <c r="AD535" s="127">
        <v>2023</v>
      </c>
      <c r="AE535" s="127">
        <v>0.18558579717095777</v>
      </c>
      <c r="AF535" s="127" t="s">
        <v>417</v>
      </c>
      <c r="AG535" s="127" t="s">
        <v>354</v>
      </c>
    </row>
    <row r="536" spans="26:33">
      <c r="Z536" s="127" t="s">
        <v>404</v>
      </c>
      <c r="AA536" s="127" t="s">
        <v>334</v>
      </c>
      <c r="AB536" s="127" t="s">
        <v>334</v>
      </c>
      <c r="AC536" s="127" t="str">
        <f t="shared" si="8"/>
        <v>NorwayTaxi</v>
      </c>
      <c r="AD536" s="127">
        <v>2023</v>
      </c>
      <c r="AE536" s="127">
        <v>0.18558579717095777</v>
      </c>
      <c r="AF536" s="127" t="s">
        <v>417</v>
      </c>
      <c r="AG536" s="127" t="s">
        <v>354</v>
      </c>
    </row>
    <row r="537" spans="26:33">
      <c r="Z537" s="127" t="s">
        <v>405</v>
      </c>
      <c r="AA537" s="127" t="s">
        <v>334</v>
      </c>
      <c r="AB537" s="127" t="s">
        <v>334</v>
      </c>
      <c r="AC537" s="127" t="str">
        <f t="shared" si="8"/>
        <v>PolandTaxi</v>
      </c>
      <c r="AD537" s="127">
        <v>2023</v>
      </c>
      <c r="AE537" s="127">
        <v>0.18558579717095777</v>
      </c>
      <c r="AF537" s="127" t="s">
        <v>417</v>
      </c>
      <c r="AG537" s="127" t="s">
        <v>354</v>
      </c>
    </row>
    <row r="538" spans="26:33">
      <c r="Z538" s="127" t="s">
        <v>406</v>
      </c>
      <c r="AA538" s="127" t="s">
        <v>334</v>
      </c>
      <c r="AB538" s="127" t="s">
        <v>334</v>
      </c>
      <c r="AC538" s="127" t="str">
        <f t="shared" si="8"/>
        <v>PortugalTaxi</v>
      </c>
      <c r="AD538" s="127">
        <v>2023</v>
      </c>
      <c r="AE538" s="127">
        <v>0.18558579717095777</v>
      </c>
      <c r="AF538" s="127" t="s">
        <v>417</v>
      </c>
      <c r="AG538" s="127" t="s">
        <v>354</v>
      </c>
    </row>
    <row r="539" spans="26:33">
      <c r="Z539" s="127" t="s">
        <v>407</v>
      </c>
      <c r="AA539" s="127" t="s">
        <v>334</v>
      </c>
      <c r="AB539" s="127" t="s">
        <v>334</v>
      </c>
      <c r="AC539" s="127" t="str">
        <f t="shared" si="8"/>
        <v>RomaniaTaxi</v>
      </c>
      <c r="AD539" s="127">
        <v>2023</v>
      </c>
      <c r="AE539" s="127">
        <v>0.18558579717095777</v>
      </c>
      <c r="AF539" s="127" t="s">
        <v>417</v>
      </c>
      <c r="AG539" s="127" t="s">
        <v>354</v>
      </c>
    </row>
    <row r="540" spans="26:33">
      <c r="Z540" s="127" t="s">
        <v>408</v>
      </c>
      <c r="AA540" s="127" t="s">
        <v>334</v>
      </c>
      <c r="AB540" s="127" t="s">
        <v>334</v>
      </c>
      <c r="AC540" s="127" t="str">
        <f t="shared" si="8"/>
        <v>San MarinoTaxi</v>
      </c>
      <c r="AD540" s="127">
        <v>2023</v>
      </c>
      <c r="AE540" s="127">
        <v>0.18558579717095777</v>
      </c>
      <c r="AF540" s="127" t="s">
        <v>417</v>
      </c>
      <c r="AG540" s="127" t="s">
        <v>354</v>
      </c>
    </row>
    <row r="541" spans="26:33">
      <c r="Z541" s="127" t="s">
        <v>409</v>
      </c>
      <c r="AA541" s="127" t="s">
        <v>334</v>
      </c>
      <c r="AB541" s="127" t="s">
        <v>334</v>
      </c>
      <c r="AC541" s="127" t="str">
        <f t="shared" si="8"/>
        <v>SerbiaTaxi</v>
      </c>
      <c r="AD541" s="127">
        <v>2023</v>
      </c>
      <c r="AE541" s="127">
        <v>0.18558579717095777</v>
      </c>
      <c r="AF541" s="127" t="s">
        <v>417</v>
      </c>
      <c r="AG541" s="127" t="s">
        <v>354</v>
      </c>
    </row>
    <row r="542" spans="26:33">
      <c r="Z542" s="127" t="s">
        <v>410</v>
      </c>
      <c r="AA542" s="127" t="s">
        <v>334</v>
      </c>
      <c r="AB542" s="127" t="s">
        <v>334</v>
      </c>
      <c r="AC542" s="127" t="str">
        <f t="shared" si="8"/>
        <v>SlovakiaTaxi</v>
      </c>
      <c r="AD542" s="127">
        <v>2023</v>
      </c>
      <c r="AE542" s="127">
        <v>0.18558579717095777</v>
      </c>
      <c r="AF542" s="127" t="s">
        <v>417</v>
      </c>
      <c r="AG542" s="127" t="s">
        <v>354</v>
      </c>
    </row>
    <row r="543" spans="26:33">
      <c r="Z543" s="127" t="s">
        <v>411</v>
      </c>
      <c r="AA543" s="127" t="s">
        <v>334</v>
      </c>
      <c r="AB543" s="127" t="s">
        <v>334</v>
      </c>
      <c r="AC543" s="127" t="str">
        <f t="shared" si="8"/>
        <v>SloveniaTaxi</v>
      </c>
      <c r="AD543" s="127">
        <v>2023</v>
      </c>
      <c r="AE543" s="127">
        <v>0.18558579717095777</v>
      </c>
      <c r="AF543" s="127" t="s">
        <v>417</v>
      </c>
      <c r="AG543" s="127" t="s">
        <v>354</v>
      </c>
    </row>
    <row r="544" spans="26:33">
      <c r="Z544" s="127" t="s">
        <v>412</v>
      </c>
      <c r="AA544" s="127" t="s">
        <v>334</v>
      </c>
      <c r="AB544" s="127" t="s">
        <v>334</v>
      </c>
      <c r="AC544" s="127" t="str">
        <f t="shared" si="8"/>
        <v>SpainTaxi</v>
      </c>
      <c r="AD544" s="127">
        <v>2023</v>
      </c>
      <c r="AE544" s="127">
        <v>0.18558579717095777</v>
      </c>
      <c r="AF544" s="127" t="s">
        <v>417</v>
      </c>
      <c r="AG544" s="127" t="s">
        <v>354</v>
      </c>
    </row>
    <row r="545" spans="26:33">
      <c r="Z545" s="127" t="s">
        <v>413</v>
      </c>
      <c r="AA545" s="127" t="s">
        <v>334</v>
      </c>
      <c r="AB545" s="127" t="s">
        <v>334</v>
      </c>
      <c r="AC545" s="127" t="str">
        <f t="shared" si="8"/>
        <v>SwedenTaxi</v>
      </c>
      <c r="AD545" s="127">
        <v>2023</v>
      </c>
      <c r="AE545" s="127">
        <v>0.18558579717095777</v>
      </c>
      <c r="AF545" s="127" t="s">
        <v>417</v>
      </c>
      <c r="AG545" s="127" t="s">
        <v>354</v>
      </c>
    </row>
    <row r="546" spans="26:33">
      <c r="Z546" s="127" t="s">
        <v>414</v>
      </c>
      <c r="AA546" s="127" t="s">
        <v>334</v>
      </c>
      <c r="AB546" s="127" t="s">
        <v>334</v>
      </c>
      <c r="AC546" s="127" t="str">
        <f t="shared" si="8"/>
        <v>SwitzerlandTaxi</v>
      </c>
      <c r="AD546" s="127">
        <v>2023</v>
      </c>
      <c r="AE546" s="127">
        <v>0.18558579717095777</v>
      </c>
      <c r="AF546" s="127" t="s">
        <v>417</v>
      </c>
      <c r="AG546" s="127" t="s">
        <v>354</v>
      </c>
    </row>
    <row r="547" spans="26:33">
      <c r="Z547" s="127" t="s">
        <v>415</v>
      </c>
      <c r="AA547" s="127" t="s">
        <v>334</v>
      </c>
      <c r="AB547" s="127" t="s">
        <v>334</v>
      </c>
      <c r="AC547" s="127" t="str">
        <f t="shared" si="8"/>
        <v>UkraineTaxi</v>
      </c>
      <c r="AD547" s="127">
        <v>2023</v>
      </c>
      <c r="AE547" s="127">
        <v>0.18558579717095777</v>
      </c>
      <c r="AF547" s="127" t="s">
        <v>417</v>
      </c>
      <c r="AG547" s="127" t="s">
        <v>354</v>
      </c>
    </row>
    <row r="548" spans="26:33">
      <c r="Z548" s="127" t="s">
        <v>416</v>
      </c>
      <c r="AA548" s="127" t="s">
        <v>334</v>
      </c>
      <c r="AB548" s="127" t="s">
        <v>334</v>
      </c>
      <c r="AC548" s="127" t="str">
        <f t="shared" si="8"/>
        <v>United KingdomTaxi</v>
      </c>
      <c r="AD548" s="127">
        <v>2023</v>
      </c>
      <c r="AE548" s="127">
        <v>0.18558579717095777</v>
      </c>
      <c r="AF548" s="127" t="s">
        <v>417</v>
      </c>
      <c r="AG548" s="127" t="s">
        <v>354</v>
      </c>
    </row>
    <row r="549" spans="26:33">
      <c r="Z549" s="127" t="s">
        <v>344</v>
      </c>
      <c r="AA549" s="127" t="s">
        <v>335</v>
      </c>
      <c r="AB549" s="127" t="s">
        <v>546</v>
      </c>
      <c r="AC549" s="127" t="str">
        <f t="shared" si="8"/>
        <v>AlbaniaFerry - Foot passenger</v>
      </c>
      <c r="AD549" s="127">
        <v>2023</v>
      </c>
      <c r="AE549" s="127">
        <v>2.2953142878090575E-2</v>
      </c>
      <c r="AF549" s="127" t="s">
        <v>417</v>
      </c>
      <c r="AG549" s="127" t="s">
        <v>354</v>
      </c>
    </row>
    <row r="550" spans="26:33">
      <c r="Z550" s="127" t="s">
        <v>356</v>
      </c>
      <c r="AA550" s="127" t="s">
        <v>335</v>
      </c>
      <c r="AB550" s="127" t="s">
        <v>546</v>
      </c>
      <c r="AC550" s="127" t="str">
        <f t="shared" si="8"/>
        <v>AndorraFerry - Foot passenger</v>
      </c>
      <c r="AD550" s="127">
        <v>2023</v>
      </c>
      <c r="AE550" s="127">
        <v>2.2953142878090575E-2</v>
      </c>
      <c r="AF550" s="127" t="s">
        <v>417</v>
      </c>
      <c r="AG550" s="127" t="s">
        <v>354</v>
      </c>
    </row>
    <row r="551" spans="26:33">
      <c r="Z551" s="127" t="s">
        <v>360</v>
      </c>
      <c r="AA551" s="127" t="s">
        <v>335</v>
      </c>
      <c r="AB551" s="127" t="s">
        <v>546</v>
      </c>
      <c r="AC551" s="127" t="str">
        <f t="shared" si="8"/>
        <v>AustriaFerry - Foot passenger</v>
      </c>
      <c r="AD551" s="127">
        <v>2023</v>
      </c>
      <c r="AE551" s="127">
        <v>2.2953142878090575E-2</v>
      </c>
      <c r="AF551" s="127" t="s">
        <v>417</v>
      </c>
      <c r="AG551" s="127" t="s">
        <v>354</v>
      </c>
    </row>
    <row r="552" spans="26:33">
      <c r="Z552" s="127" t="s">
        <v>364</v>
      </c>
      <c r="AA552" s="127" t="s">
        <v>335</v>
      </c>
      <c r="AB552" s="127" t="s">
        <v>546</v>
      </c>
      <c r="AC552" s="127" t="str">
        <f t="shared" si="8"/>
        <v>BelarusFerry - Foot passenger</v>
      </c>
      <c r="AD552" s="127">
        <v>2023</v>
      </c>
      <c r="AE552" s="127">
        <v>2.2953142878090575E-2</v>
      </c>
      <c r="AF552" s="127" t="s">
        <v>417</v>
      </c>
      <c r="AG552" s="127" t="s">
        <v>354</v>
      </c>
    </row>
    <row r="553" spans="26:33">
      <c r="Z553" s="127" t="s">
        <v>367</v>
      </c>
      <c r="AA553" s="127" t="s">
        <v>335</v>
      </c>
      <c r="AB553" s="127" t="s">
        <v>546</v>
      </c>
      <c r="AC553" s="127" t="str">
        <f t="shared" si="8"/>
        <v>BelgiumFerry - Foot passenger</v>
      </c>
      <c r="AD553" s="127">
        <v>2023</v>
      </c>
      <c r="AE553" s="127">
        <v>2.2953142878090575E-2</v>
      </c>
      <c r="AF553" s="127" t="s">
        <v>417</v>
      </c>
      <c r="AG553" s="127" t="s">
        <v>354</v>
      </c>
    </row>
    <row r="554" spans="26:33">
      <c r="Z554" s="127" t="s">
        <v>371</v>
      </c>
      <c r="AA554" s="127" t="s">
        <v>335</v>
      </c>
      <c r="AB554" s="127" t="s">
        <v>546</v>
      </c>
      <c r="AC554" s="127" t="str">
        <f t="shared" si="8"/>
        <v>Bosnia and HerzegovinaFerry - Foot passenger</v>
      </c>
      <c r="AD554" s="127">
        <v>2023</v>
      </c>
      <c r="AE554" s="127">
        <v>2.2953142878090575E-2</v>
      </c>
      <c r="AF554" s="127" t="s">
        <v>417</v>
      </c>
      <c r="AG554" s="127" t="s">
        <v>354</v>
      </c>
    </row>
    <row r="555" spans="26:33">
      <c r="Z555" s="127" t="s">
        <v>376</v>
      </c>
      <c r="AA555" s="127" t="s">
        <v>335</v>
      </c>
      <c r="AB555" s="127" t="s">
        <v>546</v>
      </c>
      <c r="AC555" s="127" t="str">
        <f t="shared" si="8"/>
        <v>BulgariaFerry - Foot passenger</v>
      </c>
      <c r="AD555" s="127">
        <v>2023</v>
      </c>
      <c r="AE555" s="127">
        <v>2.2953142878090575E-2</v>
      </c>
      <c r="AF555" s="127" t="s">
        <v>417</v>
      </c>
      <c r="AG555" s="127" t="s">
        <v>354</v>
      </c>
    </row>
    <row r="556" spans="26:33">
      <c r="Z556" s="127" t="s">
        <v>379</v>
      </c>
      <c r="AA556" s="127" t="s">
        <v>335</v>
      </c>
      <c r="AB556" s="127" t="s">
        <v>546</v>
      </c>
      <c r="AC556" s="127" t="str">
        <f t="shared" si="8"/>
        <v>CroatiaFerry - Foot passenger</v>
      </c>
      <c r="AD556" s="127">
        <v>2023</v>
      </c>
      <c r="AE556" s="127">
        <v>2.2953142878090575E-2</v>
      </c>
      <c r="AF556" s="127" t="s">
        <v>417</v>
      </c>
      <c r="AG556" s="127" t="s">
        <v>354</v>
      </c>
    </row>
    <row r="557" spans="26:33">
      <c r="Z557" s="127" t="s">
        <v>380</v>
      </c>
      <c r="AA557" s="127" t="s">
        <v>335</v>
      </c>
      <c r="AB557" s="127" t="s">
        <v>546</v>
      </c>
      <c r="AC557" s="127" t="str">
        <f t="shared" si="8"/>
        <v>CzechiaFerry - Foot passenger</v>
      </c>
      <c r="AD557" s="127">
        <v>2023</v>
      </c>
      <c r="AE557" s="127">
        <v>2.2953142878090575E-2</v>
      </c>
      <c r="AF557" s="127" t="s">
        <v>417</v>
      </c>
      <c r="AG557" s="127" t="s">
        <v>354</v>
      </c>
    </row>
    <row r="558" spans="26:33">
      <c r="Z558" s="127" t="s">
        <v>381</v>
      </c>
      <c r="AA558" s="127" t="s">
        <v>335</v>
      </c>
      <c r="AB558" s="127" t="s">
        <v>546</v>
      </c>
      <c r="AC558" s="127" t="str">
        <f t="shared" si="8"/>
        <v>DenmarkFerry - Foot passenger</v>
      </c>
      <c r="AD558" s="127">
        <v>2023</v>
      </c>
      <c r="AE558" s="127">
        <v>2.2953142878090575E-2</v>
      </c>
      <c r="AF558" s="127" t="s">
        <v>417</v>
      </c>
      <c r="AG558" s="127" t="s">
        <v>354</v>
      </c>
    </row>
    <row r="559" spans="26:33">
      <c r="Z559" s="127" t="s">
        <v>382</v>
      </c>
      <c r="AA559" s="127" t="s">
        <v>335</v>
      </c>
      <c r="AB559" s="127" t="s">
        <v>546</v>
      </c>
      <c r="AC559" s="127" t="str">
        <f t="shared" si="8"/>
        <v>EstoniaFerry - Foot passenger</v>
      </c>
      <c r="AD559" s="127">
        <v>2023</v>
      </c>
      <c r="AE559" s="127">
        <v>2.2953142878090575E-2</v>
      </c>
      <c r="AF559" s="127" t="s">
        <v>417</v>
      </c>
      <c r="AG559" s="127" t="s">
        <v>354</v>
      </c>
    </row>
    <row r="560" spans="26:33">
      <c r="Z560" s="127" t="s">
        <v>383</v>
      </c>
      <c r="AA560" s="127" t="s">
        <v>335</v>
      </c>
      <c r="AB560" s="127" t="s">
        <v>546</v>
      </c>
      <c r="AC560" s="127" t="str">
        <f t="shared" si="8"/>
        <v>FinlandFerry - Foot passenger</v>
      </c>
      <c r="AD560" s="127">
        <v>2023</v>
      </c>
      <c r="AE560" s="127">
        <v>2.2953142878090575E-2</v>
      </c>
      <c r="AF560" s="127" t="s">
        <v>417</v>
      </c>
      <c r="AG560" s="127" t="s">
        <v>354</v>
      </c>
    </row>
    <row r="561" spans="26:33">
      <c r="Z561" s="127" t="s">
        <v>384</v>
      </c>
      <c r="AA561" s="127" t="s">
        <v>335</v>
      </c>
      <c r="AB561" s="127" t="s">
        <v>546</v>
      </c>
      <c r="AC561" s="127" t="str">
        <f t="shared" si="8"/>
        <v>FranceFerry - Foot passenger</v>
      </c>
      <c r="AD561" s="127">
        <v>2023</v>
      </c>
      <c r="AE561" s="127">
        <v>2.2953142878090575E-2</v>
      </c>
      <c r="AF561" s="127" t="s">
        <v>417</v>
      </c>
      <c r="AG561" s="127" t="s">
        <v>354</v>
      </c>
    </row>
    <row r="562" spans="26:33">
      <c r="Z562" s="127" t="s">
        <v>385</v>
      </c>
      <c r="AA562" s="127" t="s">
        <v>335</v>
      </c>
      <c r="AB562" s="127" t="s">
        <v>546</v>
      </c>
      <c r="AC562" s="127" t="str">
        <f t="shared" si="8"/>
        <v>GermanyFerry - Foot passenger</v>
      </c>
      <c r="AD562" s="127">
        <v>2023</v>
      </c>
      <c r="AE562" s="127">
        <v>2.2953142878090575E-2</v>
      </c>
      <c r="AF562" s="127" t="s">
        <v>417</v>
      </c>
      <c r="AG562" s="127" t="s">
        <v>354</v>
      </c>
    </row>
    <row r="563" spans="26:33">
      <c r="Z563" s="127" t="s">
        <v>386</v>
      </c>
      <c r="AA563" s="127" t="s">
        <v>335</v>
      </c>
      <c r="AB563" s="127" t="s">
        <v>546</v>
      </c>
      <c r="AC563" s="127" t="str">
        <f t="shared" si="8"/>
        <v>GreeceFerry - Foot passenger</v>
      </c>
      <c r="AD563" s="127">
        <v>2023</v>
      </c>
      <c r="AE563" s="127">
        <v>2.2953142878090575E-2</v>
      </c>
      <c r="AF563" s="127" t="s">
        <v>417</v>
      </c>
      <c r="AG563" s="127" t="s">
        <v>354</v>
      </c>
    </row>
    <row r="564" spans="26:33">
      <c r="Z564" s="127" t="s">
        <v>389</v>
      </c>
      <c r="AA564" s="127" t="s">
        <v>335</v>
      </c>
      <c r="AB564" s="127" t="s">
        <v>546</v>
      </c>
      <c r="AC564" s="127" t="str">
        <f t="shared" si="8"/>
        <v>HungaryFerry - Foot passenger</v>
      </c>
      <c r="AD564" s="127">
        <v>2023</v>
      </c>
      <c r="AE564" s="127">
        <v>2.2953142878090575E-2</v>
      </c>
      <c r="AF564" s="127" t="s">
        <v>417</v>
      </c>
      <c r="AG564" s="127" t="s">
        <v>354</v>
      </c>
    </row>
    <row r="565" spans="26:33">
      <c r="Z565" s="127" t="s">
        <v>390</v>
      </c>
      <c r="AA565" s="127" t="s">
        <v>335</v>
      </c>
      <c r="AB565" s="127" t="s">
        <v>546</v>
      </c>
      <c r="AC565" s="127" t="str">
        <f t="shared" si="8"/>
        <v>IcelandFerry - Foot passenger</v>
      </c>
      <c r="AD565" s="127">
        <v>2023</v>
      </c>
      <c r="AE565" s="127">
        <v>2.2953142878090575E-2</v>
      </c>
      <c r="AF565" s="127" t="s">
        <v>417</v>
      </c>
      <c r="AG565" s="127" t="s">
        <v>354</v>
      </c>
    </row>
    <row r="566" spans="26:33">
      <c r="Z566" s="127" t="s">
        <v>391</v>
      </c>
      <c r="AA566" s="127" t="s">
        <v>335</v>
      </c>
      <c r="AB566" s="127" t="s">
        <v>546</v>
      </c>
      <c r="AC566" s="127" t="str">
        <f t="shared" si="8"/>
        <v>IrelandFerry - Foot passenger</v>
      </c>
      <c r="AD566" s="127">
        <v>2023</v>
      </c>
      <c r="AE566" s="127">
        <v>2.2953142878090575E-2</v>
      </c>
      <c r="AF566" s="127" t="s">
        <v>417</v>
      </c>
      <c r="AG566" s="127" t="s">
        <v>354</v>
      </c>
    </row>
    <row r="567" spans="26:33">
      <c r="Z567" s="127" t="s">
        <v>392</v>
      </c>
      <c r="AA567" s="127" t="s">
        <v>335</v>
      </c>
      <c r="AB567" s="127" t="s">
        <v>546</v>
      </c>
      <c r="AC567" s="127" t="str">
        <f t="shared" si="8"/>
        <v>ItalyFerry - Foot passenger</v>
      </c>
      <c r="AD567" s="127">
        <v>2023</v>
      </c>
      <c r="AE567" s="127">
        <v>2.2953142878090575E-2</v>
      </c>
      <c r="AF567" s="127" t="s">
        <v>417</v>
      </c>
      <c r="AG567" s="127" t="s">
        <v>354</v>
      </c>
    </row>
    <row r="568" spans="26:33">
      <c r="Z568" s="127" t="s">
        <v>393</v>
      </c>
      <c r="AA568" s="127" t="s">
        <v>335</v>
      </c>
      <c r="AB568" s="127" t="s">
        <v>546</v>
      </c>
      <c r="AC568" s="127" t="str">
        <f t="shared" si="8"/>
        <v>LatviaFerry - Foot passenger</v>
      </c>
      <c r="AD568" s="127">
        <v>2023</v>
      </c>
      <c r="AE568" s="127">
        <v>2.2953142878090575E-2</v>
      </c>
      <c r="AF568" s="127" t="s">
        <v>417</v>
      </c>
      <c r="AG568" s="127" t="s">
        <v>354</v>
      </c>
    </row>
    <row r="569" spans="26:33">
      <c r="Z569" s="127" t="s">
        <v>394</v>
      </c>
      <c r="AA569" s="127" t="s">
        <v>335</v>
      </c>
      <c r="AB569" s="127" t="s">
        <v>546</v>
      </c>
      <c r="AC569" s="127" t="str">
        <f t="shared" si="8"/>
        <v>LiechtensteinFerry - Foot passenger</v>
      </c>
      <c r="AD569" s="127">
        <v>2023</v>
      </c>
      <c r="AE569" s="127">
        <v>2.2953142878090575E-2</v>
      </c>
      <c r="AF569" s="127" t="s">
        <v>417</v>
      </c>
      <c r="AG569" s="127" t="s">
        <v>354</v>
      </c>
    </row>
    <row r="570" spans="26:33">
      <c r="Z570" s="127" t="s">
        <v>395</v>
      </c>
      <c r="AA570" s="127" t="s">
        <v>335</v>
      </c>
      <c r="AB570" s="127" t="s">
        <v>546</v>
      </c>
      <c r="AC570" s="127" t="str">
        <f t="shared" si="8"/>
        <v>LithuaniaFerry - Foot passenger</v>
      </c>
      <c r="AD570" s="127">
        <v>2023</v>
      </c>
      <c r="AE570" s="127">
        <v>2.2953142878090575E-2</v>
      </c>
      <c r="AF570" s="127" t="s">
        <v>417</v>
      </c>
      <c r="AG570" s="127" t="s">
        <v>354</v>
      </c>
    </row>
    <row r="571" spans="26:33">
      <c r="Z571" s="127" t="s">
        <v>396</v>
      </c>
      <c r="AA571" s="127" t="s">
        <v>335</v>
      </c>
      <c r="AB571" s="127" t="s">
        <v>546</v>
      </c>
      <c r="AC571" s="127" t="str">
        <f t="shared" si="8"/>
        <v>LuxembourgFerry - Foot passenger</v>
      </c>
      <c r="AD571" s="127">
        <v>2023</v>
      </c>
      <c r="AE571" s="127">
        <v>2.2953142878090575E-2</v>
      </c>
      <c r="AF571" s="127" t="s">
        <v>417</v>
      </c>
      <c r="AG571" s="127" t="s">
        <v>354</v>
      </c>
    </row>
    <row r="572" spans="26:33">
      <c r="Z572" s="127" t="s">
        <v>397</v>
      </c>
      <c r="AA572" s="127" t="s">
        <v>335</v>
      </c>
      <c r="AB572" s="127" t="s">
        <v>546</v>
      </c>
      <c r="AC572" s="127" t="str">
        <f t="shared" si="8"/>
        <v>MaltaFerry - Foot passenger</v>
      </c>
      <c r="AD572" s="127">
        <v>2023</v>
      </c>
      <c r="AE572" s="127">
        <v>2.2953142878090575E-2</v>
      </c>
      <c r="AF572" s="127" t="s">
        <v>417</v>
      </c>
      <c r="AG572" s="127" t="s">
        <v>354</v>
      </c>
    </row>
    <row r="573" spans="26:33">
      <c r="Z573" s="127" t="s">
        <v>398</v>
      </c>
      <c r="AA573" s="127" t="s">
        <v>335</v>
      </c>
      <c r="AB573" s="127" t="s">
        <v>546</v>
      </c>
      <c r="AC573" s="127" t="str">
        <f t="shared" si="8"/>
        <v>MoldovaFerry - Foot passenger</v>
      </c>
      <c r="AD573" s="127">
        <v>2023</v>
      </c>
      <c r="AE573" s="127">
        <v>2.2953142878090575E-2</v>
      </c>
      <c r="AF573" s="127" t="s">
        <v>417</v>
      </c>
      <c r="AG573" s="127" t="s">
        <v>354</v>
      </c>
    </row>
    <row r="574" spans="26:33">
      <c r="Z574" s="127" t="s">
        <v>399</v>
      </c>
      <c r="AA574" s="127" t="s">
        <v>335</v>
      </c>
      <c r="AB574" s="127" t="s">
        <v>546</v>
      </c>
      <c r="AC574" s="127" t="str">
        <f t="shared" si="8"/>
        <v>MonacoFerry - Foot passenger</v>
      </c>
      <c r="AD574" s="127">
        <v>2023</v>
      </c>
      <c r="AE574" s="127">
        <v>2.2953142878090575E-2</v>
      </c>
      <c r="AF574" s="127" t="s">
        <v>417</v>
      </c>
      <c r="AG574" s="127" t="s">
        <v>354</v>
      </c>
    </row>
    <row r="575" spans="26:33">
      <c r="Z575" s="127" t="s">
        <v>400</v>
      </c>
      <c r="AA575" s="127" t="s">
        <v>335</v>
      </c>
      <c r="AB575" s="127" t="s">
        <v>546</v>
      </c>
      <c r="AC575" s="127" t="str">
        <f t="shared" si="8"/>
        <v>MontenegroFerry - Foot passenger</v>
      </c>
      <c r="AD575" s="127">
        <v>2023</v>
      </c>
      <c r="AE575" s="127">
        <v>2.2953142878090575E-2</v>
      </c>
      <c r="AF575" s="127" t="s">
        <v>417</v>
      </c>
      <c r="AG575" s="127" t="s">
        <v>354</v>
      </c>
    </row>
    <row r="576" spans="26:33">
      <c r="Z576" s="127" t="s">
        <v>401</v>
      </c>
      <c r="AA576" s="127" t="s">
        <v>335</v>
      </c>
      <c r="AB576" s="127" t="s">
        <v>546</v>
      </c>
      <c r="AC576" s="127" t="str">
        <f t="shared" si="8"/>
        <v>NetherlandsFerry - Foot passenger</v>
      </c>
      <c r="AD576" s="127">
        <v>2023</v>
      </c>
      <c r="AE576" s="127">
        <v>2.2953142878090575E-2</v>
      </c>
      <c r="AF576" s="127" t="s">
        <v>417</v>
      </c>
      <c r="AG576" s="127" t="s">
        <v>354</v>
      </c>
    </row>
    <row r="577" spans="26:33">
      <c r="Z577" s="127" t="s">
        <v>402</v>
      </c>
      <c r="AA577" s="127" t="s">
        <v>335</v>
      </c>
      <c r="AB577" s="127" t="s">
        <v>546</v>
      </c>
      <c r="AC577" s="127" t="str">
        <f t="shared" si="8"/>
        <v>North MacedoniaFerry - Foot passenger</v>
      </c>
      <c r="AD577" s="127">
        <v>2023</v>
      </c>
      <c r="AE577" s="127">
        <v>2.2953142878090575E-2</v>
      </c>
      <c r="AF577" s="127" t="s">
        <v>417</v>
      </c>
      <c r="AG577" s="127" t="s">
        <v>354</v>
      </c>
    </row>
    <row r="578" spans="26:33">
      <c r="Z578" s="127" t="s">
        <v>404</v>
      </c>
      <c r="AA578" s="127" t="s">
        <v>335</v>
      </c>
      <c r="AB578" s="127" t="s">
        <v>546</v>
      </c>
      <c r="AC578" s="127" t="str">
        <f t="shared" si="8"/>
        <v>NorwayFerry - Foot passenger</v>
      </c>
      <c r="AD578" s="127">
        <v>2023</v>
      </c>
      <c r="AE578" s="127">
        <v>2.2953142878090575E-2</v>
      </c>
      <c r="AF578" s="127" t="s">
        <v>417</v>
      </c>
      <c r="AG578" s="127" t="s">
        <v>354</v>
      </c>
    </row>
    <row r="579" spans="26:33">
      <c r="Z579" s="127" t="s">
        <v>405</v>
      </c>
      <c r="AA579" s="127" t="s">
        <v>335</v>
      </c>
      <c r="AB579" s="127" t="s">
        <v>546</v>
      </c>
      <c r="AC579" s="127" t="str">
        <f t="shared" ref="AC579:AC642" si="9">Z579&amp;AB579</f>
        <v>PolandFerry - Foot passenger</v>
      </c>
      <c r="AD579" s="127">
        <v>2023</v>
      </c>
      <c r="AE579" s="127">
        <v>2.2953142878090575E-2</v>
      </c>
      <c r="AF579" s="127" t="s">
        <v>417</v>
      </c>
      <c r="AG579" s="127" t="s">
        <v>354</v>
      </c>
    </row>
    <row r="580" spans="26:33">
      <c r="Z580" s="127" t="s">
        <v>406</v>
      </c>
      <c r="AA580" s="127" t="s">
        <v>335</v>
      </c>
      <c r="AB580" s="127" t="s">
        <v>546</v>
      </c>
      <c r="AC580" s="127" t="str">
        <f t="shared" si="9"/>
        <v>PortugalFerry - Foot passenger</v>
      </c>
      <c r="AD580" s="127">
        <v>2023</v>
      </c>
      <c r="AE580" s="127">
        <v>2.2953142878090575E-2</v>
      </c>
      <c r="AF580" s="127" t="s">
        <v>417</v>
      </c>
      <c r="AG580" s="127" t="s">
        <v>354</v>
      </c>
    </row>
    <row r="581" spans="26:33">
      <c r="Z581" s="127" t="s">
        <v>407</v>
      </c>
      <c r="AA581" s="127" t="s">
        <v>335</v>
      </c>
      <c r="AB581" s="127" t="s">
        <v>546</v>
      </c>
      <c r="AC581" s="127" t="str">
        <f t="shared" si="9"/>
        <v>RomaniaFerry - Foot passenger</v>
      </c>
      <c r="AD581" s="127">
        <v>2023</v>
      </c>
      <c r="AE581" s="127">
        <v>2.2953142878090575E-2</v>
      </c>
      <c r="AF581" s="127" t="s">
        <v>417</v>
      </c>
      <c r="AG581" s="127" t="s">
        <v>354</v>
      </c>
    </row>
    <row r="582" spans="26:33">
      <c r="Z582" s="127" t="s">
        <v>408</v>
      </c>
      <c r="AA582" s="127" t="s">
        <v>335</v>
      </c>
      <c r="AB582" s="127" t="s">
        <v>546</v>
      </c>
      <c r="AC582" s="127" t="str">
        <f t="shared" si="9"/>
        <v>San MarinoFerry - Foot passenger</v>
      </c>
      <c r="AD582" s="127">
        <v>2023</v>
      </c>
      <c r="AE582" s="127">
        <v>2.2953142878090575E-2</v>
      </c>
      <c r="AF582" s="127" t="s">
        <v>417</v>
      </c>
      <c r="AG582" s="127" t="s">
        <v>354</v>
      </c>
    </row>
    <row r="583" spans="26:33">
      <c r="Z583" s="127" t="s">
        <v>409</v>
      </c>
      <c r="AA583" s="127" t="s">
        <v>335</v>
      </c>
      <c r="AB583" s="127" t="s">
        <v>546</v>
      </c>
      <c r="AC583" s="127" t="str">
        <f t="shared" si="9"/>
        <v>SerbiaFerry - Foot passenger</v>
      </c>
      <c r="AD583" s="127">
        <v>2023</v>
      </c>
      <c r="AE583" s="127">
        <v>2.2953142878090575E-2</v>
      </c>
      <c r="AF583" s="127" t="s">
        <v>417</v>
      </c>
      <c r="AG583" s="127" t="s">
        <v>354</v>
      </c>
    </row>
    <row r="584" spans="26:33">
      <c r="Z584" s="127" t="s">
        <v>410</v>
      </c>
      <c r="AA584" s="127" t="s">
        <v>335</v>
      </c>
      <c r="AB584" s="127" t="s">
        <v>546</v>
      </c>
      <c r="AC584" s="127" t="str">
        <f t="shared" si="9"/>
        <v>SlovakiaFerry - Foot passenger</v>
      </c>
      <c r="AD584" s="127">
        <v>2023</v>
      </c>
      <c r="AE584" s="127">
        <v>2.2953142878090575E-2</v>
      </c>
      <c r="AF584" s="127" t="s">
        <v>417</v>
      </c>
      <c r="AG584" s="127" t="s">
        <v>354</v>
      </c>
    </row>
    <row r="585" spans="26:33">
      <c r="Z585" s="127" t="s">
        <v>411</v>
      </c>
      <c r="AA585" s="127" t="s">
        <v>335</v>
      </c>
      <c r="AB585" s="127" t="s">
        <v>546</v>
      </c>
      <c r="AC585" s="127" t="str">
        <f t="shared" si="9"/>
        <v>SloveniaFerry - Foot passenger</v>
      </c>
      <c r="AD585" s="127">
        <v>2023</v>
      </c>
      <c r="AE585" s="127">
        <v>2.2953142878090575E-2</v>
      </c>
      <c r="AF585" s="127" t="s">
        <v>417</v>
      </c>
      <c r="AG585" s="127" t="s">
        <v>354</v>
      </c>
    </row>
    <row r="586" spans="26:33">
      <c r="Z586" s="127" t="s">
        <v>412</v>
      </c>
      <c r="AA586" s="127" t="s">
        <v>335</v>
      </c>
      <c r="AB586" s="127" t="s">
        <v>546</v>
      </c>
      <c r="AC586" s="127" t="str">
        <f t="shared" si="9"/>
        <v>SpainFerry - Foot passenger</v>
      </c>
      <c r="AD586" s="127">
        <v>2023</v>
      </c>
      <c r="AE586" s="127">
        <v>2.2953142878090575E-2</v>
      </c>
      <c r="AF586" s="127" t="s">
        <v>417</v>
      </c>
      <c r="AG586" s="127" t="s">
        <v>354</v>
      </c>
    </row>
    <row r="587" spans="26:33">
      <c r="Z587" s="127" t="s">
        <v>413</v>
      </c>
      <c r="AA587" s="127" t="s">
        <v>335</v>
      </c>
      <c r="AB587" s="127" t="s">
        <v>546</v>
      </c>
      <c r="AC587" s="127" t="str">
        <f t="shared" si="9"/>
        <v>SwedenFerry - Foot passenger</v>
      </c>
      <c r="AD587" s="127">
        <v>2023</v>
      </c>
      <c r="AE587" s="127">
        <v>2.2953142878090575E-2</v>
      </c>
      <c r="AF587" s="127" t="s">
        <v>417</v>
      </c>
      <c r="AG587" s="127" t="s">
        <v>354</v>
      </c>
    </row>
    <row r="588" spans="26:33">
      <c r="Z588" s="127" t="s">
        <v>414</v>
      </c>
      <c r="AA588" s="127" t="s">
        <v>335</v>
      </c>
      <c r="AB588" s="127" t="s">
        <v>546</v>
      </c>
      <c r="AC588" s="127" t="str">
        <f t="shared" si="9"/>
        <v>SwitzerlandFerry - Foot passenger</v>
      </c>
      <c r="AD588" s="127">
        <v>2023</v>
      </c>
      <c r="AE588" s="127">
        <v>2.2953142878090575E-2</v>
      </c>
      <c r="AF588" s="127" t="s">
        <v>417</v>
      </c>
      <c r="AG588" s="127" t="s">
        <v>354</v>
      </c>
    </row>
    <row r="589" spans="26:33">
      <c r="Z589" s="127" t="s">
        <v>415</v>
      </c>
      <c r="AA589" s="127" t="s">
        <v>335</v>
      </c>
      <c r="AB589" s="127" t="s">
        <v>546</v>
      </c>
      <c r="AC589" s="127" t="str">
        <f t="shared" si="9"/>
        <v>UkraineFerry - Foot passenger</v>
      </c>
      <c r="AD589" s="127">
        <v>2023</v>
      </c>
      <c r="AE589" s="127">
        <v>2.2953142878090575E-2</v>
      </c>
      <c r="AF589" s="127" t="s">
        <v>417</v>
      </c>
      <c r="AG589" s="127" t="s">
        <v>354</v>
      </c>
    </row>
    <row r="590" spans="26:33">
      <c r="Z590" s="127" t="s">
        <v>416</v>
      </c>
      <c r="AA590" s="127" t="s">
        <v>335</v>
      </c>
      <c r="AB590" s="127" t="s">
        <v>546</v>
      </c>
      <c r="AC590" s="127" t="str">
        <f t="shared" si="9"/>
        <v>United KingdomFerry - Foot passenger</v>
      </c>
      <c r="AD590" s="127">
        <v>2023</v>
      </c>
      <c r="AE590" s="127">
        <v>2.2953142878090575E-2</v>
      </c>
      <c r="AF590" s="127" t="s">
        <v>417</v>
      </c>
      <c r="AG590" s="127" t="s">
        <v>354</v>
      </c>
    </row>
    <row r="591" spans="26:33">
      <c r="Z591" s="127" t="s">
        <v>344</v>
      </c>
      <c r="AA591" s="127" t="s">
        <v>335</v>
      </c>
      <c r="AB591" s="127" t="s">
        <v>549</v>
      </c>
      <c r="AC591" s="127" t="str">
        <f t="shared" si="9"/>
        <v>AlbaniaFerry - Car passenger</v>
      </c>
      <c r="AD591" s="127">
        <v>2023</v>
      </c>
      <c r="AE591" s="127">
        <v>0.15865316755798808</v>
      </c>
      <c r="AF591" s="127" t="s">
        <v>417</v>
      </c>
      <c r="AG591" s="127" t="s">
        <v>354</v>
      </c>
    </row>
    <row r="592" spans="26:33">
      <c r="Z592" s="127" t="s">
        <v>356</v>
      </c>
      <c r="AA592" s="127" t="s">
        <v>335</v>
      </c>
      <c r="AB592" s="127" t="s">
        <v>549</v>
      </c>
      <c r="AC592" s="127" t="str">
        <f t="shared" si="9"/>
        <v>AndorraFerry - Car passenger</v>
      </c>
      <c r="AD592" s="127">
        <v>2023</v>
      </c>
      <c r="AE592" s="127">
        <v>0.15865316755798808</v>
      </c>
      <c r="AF592" s="127" t="s">
        <v>417</v>
      </c>
      <c r="AG592" s="127" t="s">
        <v>354</v>
      </c>
    </row>
    <row r="593" spans="26:33">
      <c r="Z593" s="127" t="s">
        <v>360</v>
      </c>
      <c r="AA593" s="127" t="s">
        <v>335</v>
      </c>
      <c r="AB593" s="127" t="s">
        <v>549</v>
      </c>
      <c r="AC593" s="127" t="str">
        <f t="shared" si="9"/>
        <v>AustriaFerry - Car passenger</v>
      </c>
      <c r="AD593" s="127">
        <v>2023</v>
      </c>
      <c r="AE593" s="127">
        <v>0.15865316755798808</v>
      </c>
      <c r="AF593" s="127" t="s">
        <v>417</v>
      </c>
      <c r="AG593" s="127" t="s">
        <v>354</v>
      </c>
    </row>
    <row r="594" spans="26:33">
      <c r="Z594" s="127" t="s">
        <v>364</v>
      </c>
      <c r="AA594" s="127" t="s">
        <v>335</v>
      </c>
      <c r="AB594" s="127" t="s">
        <v>549</v>
      </c>
      <c r="AC594" s="127" t="str">
        <f t="shared" si="9"/>
        <v>BelarusFerry - Car passenger</v>
      </c>
      <c r="AD594" s="127">
        <v>2023</v>
      </c>
      <c r="AE594" s="127">
        <v>0.15865316755798808</v>
      </c>
      <c r="AF594" s="127" t="s">
        <v>417</v>
      </c>
      <c r="AG594" s="127" t="s">
        <v>354</v>
      </c>
    </row>
    <row r="595" spans="26:33">
      <c r="Z595" s="127" t="s">
        <v>367</v>
      </c>
      <c r="AA595" s="127" t="s">
        <v>335</v>
      </c>
      <c r="AB595" s="127" t="s">
        <v>549</v>
      </c>
      <c r="AC595" s="127" t="str">
        <f t="shared" si="9"/>
        <v>BelgiumFerry - Car passenger</v>
      </c>
      <c r="AD595" s="127">
        <v>2023</v>
      </c>
      <c r="AE595" s="127">
        <v>0.15865316755798808</v>
      </c>
      <c r="AF595" s="127" t="s">
        <v>417</v>
      </c>
      <c r="AG595" s="127" t="s">
        <v>354</v>
      </c>
    </row>
    <row r="596" spans="26:33">
      <c r="Z596" s="127" t="s">
        <v>371</v>
      </c>
      <c r="AA596" s="127" t="s">
        <v>335</v>
      </c>
      <c r="AB596" s="127" t="s">
        <v>549</v>
      </c>
      <c r="AC596" s="127" t="str">
        <f t="shared" si="9"/>
        <v>Bosnia and HerzegovinaFerry - Car passenger</v>
      </c>
      <c r="AD596" s="127">
        <v>2023</v>
      </c>
      <c r="AE596" s="127">
        <v>0.15865316755798808</v>
      </c>
      <c r="AF596" s="127" t="s">
        <v>417</v>
      </c>
      <c r="AG596" s="127" t="s">
        <v>354</v>
      </c>
    </row>
    <row r="597" spans="26:33">
      <c r="Z597" s="127" t="s">
        <v>376</v>
      </c>
      <c r="AA597" s="127" t="s">
        <v>335</v>
      </c>
      <c r="AB597" s="127" t="s">
        <v>549</v>
      </c>
      <c r="AC597" s="127" t="str">
        <f t="shared" si="9"/>
        <v>BulgariaFerry - Car passenger</v>
      </c>
      <c r="AD597" s="127">
        <v>2023</v>
      </c>
      <c r="AE597" s="127">
        <v>0.15865316755798808</v>
      </c>
      <c r="AF597" s="127" t="s">
        <v>417</v>
      </c>
      <c r="AG597" s="127" t="s">
        <v>354</v>
      </c>
    </row>
    <row r="598" spans="26:33">
      <c r="Z598" s="127" t="s">
        <v>379</v>
      </c>
      <c r="AA598" s="127" t="s">
        <v>335</v>
      </c>
      <c r="AB598" s="127" t="s">
        <v>549</v>
      </c>
      <c r="AC598" s="127" t="str">
        <f t="shared" si="9"/>
        <v>CroatiaFerry - Car passenger</v>
      </c>
      <c r="AD598" s="127">
        <v>2023</v>
      </c>
      <c r="AE598" s="127">
        <v>0.15865316755798808</v>
      </c>
      <c r="AF598" s="127" t="s">
        <v>417</v>
      </c>
      <c r="AG598" s="127" t="s">
        <v>354</v>
      </c>
    </row>
    <row r="599" spans="26:33">
      <c r="Z599" s="127" t="s">
        <v>380</v>
      </c>
      <c r="AA599" s="127" t="s">
        <v>335</v>
      </c>
      <c r="AB599" s="127" t="s">
        <v>549</v>
      </c>
      <c r="AC599" s="127" t="str">
        <f t="shared" si="9"/>
        <v>CzechiaFerry - Car passenger</v>
      </c>
      <c r="AD599" s="127">
        <v>2023</v>
      </c>
      <c r="AE599" s="127">
        <v>0.15865316755798808</v>
      </c>
      <c r="AF599" s="127" t="s">
        <v>417</v>
      </c>
      <c r="AG599" s="127" t="s">
        <v>354</v>
      </c>
    </row>
    <row r="600" spans="26:33">
      <c r="Z600" s="127" t="s">
        <v>381</v>
      </c>
      <c r="AA600" s="127" t="s">
        <v>335</v>
      </c>
      <c r="AB600" s="127" t="s">
        <v>549</v>
      </c>
      <c r="AC600" s="127" t="str">
        <f t="shared" si="9"/>
        <v>DenmarkFerry - Car passenger</v>
      </c>
      <c r="AD600" s="127">
        <v>2023</v>
      </c>
      <c r="AE600" s="127">
        <v>0.15865316755798808</v>
      </c>
      <c r="AF600" s="127" t="s">
        <v>417</v>
      </c>
      <c r="AG600" s="127" t="s">
        <v>354</v>
      </c>
    </row>
    <row r="601" spans="26:33">
      <c r="Z601" s="127" t="s">
        <v>382</v>
      </c>
      <c r="AA601" s="127" t="s">
        <v>335</v>
      </c>
      <c r="AB601" s="127" t="s">
        <v>549</v>
      </c>
      <c r="AC601" s="127" t="str">
        <f t="shared" si="9"/>
        <v>EstoniaFerry - Car passenger</v>
      </c>
      <c r="AD601" s="127">
        <v>2023</v>
      </c>
      <c r="AE601" s="127">
        <v>0.15865316755798808</v>
      </c>
      <c r="AF601" s="127" t="s">
        <v>417</v>
      </c>
      <c r="AG601" s="127" t="s">
        <v>354</v>
      </c>
    </row>
    <row r="602" spans="26:33">
      <c r="Z602" s="127" t="s">
        <v>383</v>
      </c>
      <c r="AA602" s="127" t="s">
        <v>335</v>
      </c>
      <c r="AB602" s="127" t="s">
        <v>549</v>
      </c>
      <c r="AC602" s="127" t="str">
        <f t="shared" si="9"/>
        <v>FinlandFerry - Car passenger</v>
      </c>
      <c r="AD602" s="127">
        <v>2023</v>
      </c>
      <c r="AE602" s="127">
        <v>0.15865316755798808</v>
      </c>
      <c r="AF602" s="127" t="s">
        <v>417</v>
      </c>
      <c r="AG602" s="127" t="s">
        <v>354</v>
      </c>
    </row>
    <row r="603" spans="26:33">
      <c r="Z603" s="127" t="s">
        <v>384</v>
      </c>
      <c r="AA603" s="127" t="s">
        <v>335</v>
      </c>
      <c r="AB603" s="127" t="s">
        <v>549</v>
      </c>
      <c r="AC603" s="127" t="str">
        <f t="shared" si="9"/>
        <v>FranceFerry - Car passenger</v>
      </c>
      <c r="AD603" s="127">
        <v>2023</v>
      </c>
      <c r="AE603" s="127">
        <v>0.15865316755798808</v>
      </c>
      <c r="AF603" s="127" t="s">
        <v>417</v>
      </c>
      <c r="AG603" s="127" t="s">
        <v>354</v>
      </c>
    </row>
    <row r="604" spans="26:33">
      <c r="Z604" s="127" t="s">
        <v>385</v>
      </c>
      <c r="AA604" s="127" t="s">
        <v>335</v>
      </c>
      <c r="AB604" s="127" t="s">
        <v>549</v>
      </c>
      <c r="AC604" s="127" t="str">
        <f t="shared" si="9"/>
        <v>GermanyFerry - Car passenger</v>
      </c>
      <c r="AD604" s="127">
        <v>2023</v>
      </c>
      <c r="AE604" s="127">
        <v>0.15865316755798808</v>
      </c>
      <c r="AF604" s="127" t="s">
        <v>417</v>
      </c>
      <c r="AG604" s="127" t="s">
        <v>354</v>
      </c>
    </row>
    <row r="605" spans="26:33">
      <c r="Z605" s="127" t="s">
        <v>386</v>
      </c>
      <c r="AA605" s="127" t="s">
        <v>335</v>
      </c>
      <c r="AB605" s="127" t="s">
        <v>549</v>
      </c>
      <c r="AC605" s="127" t="str">
        <f t="shared" si="9"/>
        <v>GreeceFerry - Car passenger</v>
      </c>
      <c r="AD605" s="127">
        <v>2023</v>
      </c>
      <c r="AE605" s="127">
        <v>0.15865316755798808</v>
      </c>
      <c r="AF605" s="127" t="s">
        <v>417</v>
      </c>
      <c r="AG605" s="127" t="s">
        <v>354</v>
      </c>
    </row>
    <row r="606" spans="26:33">
      <c r="Z606" s="127" t="s">
        <v>389</v>
      </c>
      <c r="AA606" s="127" t="s">
        <v>335</v>
      </c>
      <c r="AB606" s="127" t="s">
        <v>549</v>
      </c>
      <c r="AC606" s="127" t="str">
        <f t="shared" si="9"/>
        <v>HungaryFerry - Car passenger</v>
      </c>
      <c r="AD606" s="127">
        <v>2023</v>
      </c>
      <c r="AE606" s="127">
        <v>0.15865316755798808</v>
      </c>
      <c r="AF606" s="127" t="s">
        <v>417</v>
      </c>
      <c r="AG606" s="127" t="s">
        <v>354</v>
      </c>
    </row>
    <row r="607" spans="26:33">
      <c r="Z607" s="127" t="s">
        <v>390</v>
      </c>
      <c r="AA607" s="127" t="s">
        <v>335</v>
      </c>
      <c r="AB607" s="127" t="s">
        <v>549</v>
      </c>
      <c r="AC607" s="127" t="str">
        <f t="shared" si="9"/>
        <v>IcelandFerry - Car passenger</v>
      </c>
      <c r="AD607" s="127">
        <v>2023</v>
      </c>
      <c r="AE607" s="127">
        <v>0.15865316755798808</v>
      </c>
      <c r="AF607" s="127" t="s">
        <v>417</v>
      </c>
      <c r="AG607" s="127" t="s">
        <v>354</v>
      </c>
    </row>
    <row r="608" spans="26:33">
      <c r="Z608" s="127" t="s">
        <v>391</v>
      </c>
      <c r="AA608" s="127" t="s">
        <v>335</v>
      </c>
      <c r="AB608" s="127" t="s">
        <v>549</v>
      </c>
      <c r="AC608" s="127" t="str">
        <f t="shared" si="9"/>
        <v>IrelandFerry - Car passenger</v>
      </c>
      <c r="AD608" s="127">
        <v>2023</v>
      </c>
      <c r="AE608" s="127">
        <v>0.15865316755798808</v>
      </c>
      <c r="AF608" s="127" t="s">
        <v>417</v>
      </c>
      <c r="AG608" s="127" t="s">
        <v>354</v>
      </c>
    </row>
    <row r="609" spans="26:33">
      <c r="Z609" s="127" t="s">
        <v>392</v>
      </c>
      <c r="AA609" s="127" t="s">
        <v>335</v>
      </c>
      <c r="AB609" s="127" t="s">
        <v>549</v>
      </c>
      <c r="AC609" s="127" t="str">
        <f t="shared" si="9"/>
        <v>ItalyFerry - Car passenger</v>
      </c>
      <c r="AD609" s="127">
        <v>2023</v>
      </c>
      <c r="AE609" s="127">
        <v>0.15865316755798808</v>
      </c>
      <c r="AF609" s="127" t="s">
        <v>417</v>
      </c>
      <c r="AG609" s="127" t="s">
        <v>354</v>
      </c>
    </row>
    <row r="610" spans="26:33">
      <c r="Z610" s="127" t="s">
        <v>393</v>
      </c>
      <c r="AA610" s="127" t="s">
        <v>335</v>
      </c>
      <c r="AB610" s="127" t="s">
        <v>549</v>
      </c>
      <c r="AC610" s="127" t="str">
        <f t="shared" si="9"/>
        <v>LatviaFerry - Car passenger</v>
      </c>
      <c r="AD610" s="127">
        <v>2023</v>
      </c>
      <c r="AE610" s="127">
        <v>0.15865316755798808</v>
      </c>
      <c r="AF610" s="127" t="s">
        <v>417</v>
      </c>
      <c r="AG610" s="127" t="s">
        <v>354</v>
      </c>
    </row>
    <row r="611" spans="26:33">
      <c r="Z611" s="127" t="s">
        <v>394</v>
      </c>
      <c r="AA611" s="127" t="s">
        <v>335</v>
      </c>
      <c r="AB611" s="127" t="s">
        <v>549</v>
      </c>
      <c r="AC611" s="127" t="str">
        <f t="shared" si="9"/>
        <v>LiechtensteinFerry - Car passenger</v>
      </c>
      <c r="AD611" s="127">
        <v>2023</v>
      </c>
      <c r="AE611" s="127">
        <v>0.15865316755798808</v>
      </c>
      <c r="AF611" s="127" t="s">
        <v>417</v>
      </c>
      <c r="AG611" s="127" t="s">
        <v>354</v>
      </c>
    </row>
    <row r="612" spans="26:33">
      <c r="Z612" s="127" t="s">
        <v>395</v>
      </c>
      <c r="AA612" s="127" t="s">
        <v>335</v>
      </c>
      <c r="AB612" s="127" t="s">
        <v>549</v>
      </c>
      <c r="AC612" s="127" t="str">
        <f t="shared" si="9"/>
        <v>LithuaniaFerry - Car passenger</v>
      </c>
      <c r="AD612" s="127">
        <v>2023</v>
      </c>
      <c r="AE612" s="127">
        <v>0.15865316755798808</v>
      </c>
      <c r="AF612" s="127" t="s">
        <v>417</v>
      </c>
      <c r="AG612" s="127" t="s">
        <v>354</v>
      </c>
    </row>
    <row r="613" spans="26:33">
      <c r="Z613" s="127" t="s">
        <v>396</v>
      </c>
      <c r="AA613" s="127" t="s">
        <v>335</v>
      </c>
      <c r="AB613" s="127" t="s">
        <v>549</v>
      </c>
      <c r="AC613" s="127" t="str">
        <f t="shared" si="9"/>
        <v>LuxembourgFerry - Car passenger</v>
      </c>
      <c r="AD613" s="127">
        <v>2023</v>
      </c>
      <c r="AE613" s="127">
        <v>0.15865316755798808</v>
      </c>
      <c r="AF613" s="127" t="s">
        <v>417</v>
      </c>
      <c r="AG613" s="127" t="s">
        <v>354</v>
      </c>
    </row>
    <row r="614" spans="26:33">
      <c r="Z614" s="127" t="s">
        <v>397</v>
      </c>
      <c r="AA614" s="127" t="s">
        <v>335</v>
      </c>
      <c r="AB614" s="127" t="s">
        <v>549</v>
      </c>
      <c r="AC614" s="127" t="str">
        <f t="shared" si="9"/>
        <v>MaltaFerry - Car passenger</v>
      </c>
      <c r="AD614" s="127">
        <v>2023</v>
      </c>
      <c r="AE614" s="127">
        <v>0.15865316755798808</v>
      </c>
      <c r="AF614" s="127" t="s">
        <v>417</v>
      </c>
      <c r="AG614" s="127" t="s">
        <v>354</v>
      </c>
    </row>
    <row r="615" spans="26:33">
      <c r="Z615" s="127" t="s">
        <v>398</v>
      </c>
      <c r="AA615" s="127" t="s">
        <v>335</v>
      </c>
      <c r="AB615" s="127" t="s">
        <v>549</v>
      </c>
      <c r="AC615" s="127" t="str">
        <f t="shared" si="9"/>
        <v>MoldovaFerry - Car passenger</v>
      </c>
      <c r="AD615" s="127">
        <v>2023</v>
      </c>
      <c r="AE615" s="127">
        <v>0.15865316755798808</v>
      </c>
      <c r="AF615" s="127" t="s">
        <v>417</v>
      </c>
      <c r="AG615" s="127" t="s">
        <v>354</v>
      </c>
    </row>
    <row r="616" spans="26:33">
      <c r="Z616" s="127" t="s">
        <v>399</v>
      </c>
      <c r="AA616" s="127" t="s">
        <v>335</v>
      </c>
      <c r="AB616" s="127" t="s">
        <v>549</v>
      </c>
      <c r="AC616" s="127" t="str">
        <f t="shared" si="9"/>
        <v>MonacoFerry - Car passenger</v>
      </c>
      <c r="AD616" s="127">
        <v>2023</v>
      </c>
      <c r="AE616" s="127">
        <v>0.15865316755798808</v>
      </c>
      <c r="AF616" s="127" t="s">
        <v>417</v>
      </c>
      <c r="AG616" s="127" t="s">
        <v>354</v>
      </c>
    </row>
    <row r="617" spans="26:33">
      <c r="Z617" s="127" t="s">
        <v>400</v>
      </c>
      <c r="AA617" s="127" t="s">
        <v>335</v>
      </c>
      <c r="AB617" s="127" t="s">
        <v>549</v>
      </c>
      <c r="AC617" s="127" t="str">
        <f t="shared" si="9"/>
        <v>MontenegroFerry - Car passenger</v>
      </c>
      <c r="AD617" s="127">
        <v>2023</v>
      </c>
      <c r="AE617" s="127">
        <v>0.15865316755798808</v>
      </c>
      <c r="AF617" s="127" t="s">
        <v>417</v>
      </c>
      <c r="AG617" s="127" t="s">
        <v>354</v>
      </c>
    </row>
    <row r="618" spans="26:33">
      <c r="Z618" s="127" t="s">
        <v>401</v>
      </c>
      <c r="AA618" s="127" t="s">
        <v>335</v>
      </c>
      <c r="AB618" s="127" t="s">
        <v>549</v>
      </c>
      <c r="AC618" s="127" t="str">
        <f t="shared" si="9"/>
        <v>NetherlandsFerry - Car passenger</v>
      </c>
      <c r="AD618" s="127">
        <v>2023</v>
      </c>
      <c r="AE618" s="127">
        <v>0.15865316755798808</v>
      </c>
      <c r="AF618" s="127" t="s">
        <v>417</v>
      </c>
      <c r="AG618" s="127" t="s">
        <v>354</v>
      </c>
    </row>
    <row r="619" spans="26:33">
      <c r="Z619" s="127" t="s">
        <v>402</v>
      </c>
      <c r="AA619" s="127" t="s">
        <v>335</v>
      </c>
      <c r="AB619" s="127" t="s">
        <v>549</v>
      </c>
      <c r="AC619" s="127" t="str">
        <f t="shared" si="9"/>
        <v>North MacedoniaFerry - Car passenger</v>
      </c>
      <c r="AD619" s="127">
        <v>2023</v>
      </c>
      <c r="AE619" s="127">
        <v>0.15865316755798808</v>
      </c>
      <c r="AF619" s="127" t="s">
        <v>417</v>
      </c>
      <c r="AG619" s="127" t="s">
        <v>354</v>
      </c>
    </row>
    <row r="620" spans="26:33">
      <c r="Z620" s="127" t="s">
        <v>404</v>
      </c>
      <c r="AA620" s="127" t="s">
        <v>335</v>
      </c>
      <c r="AB620" s="127" t="s">
        <v>549</v>
      </c>
      <c r="AC620" s="127" t="str">
        <f t="shared" si="9"/>
        <v>NorwayFerry - Car passenger</v>
      </c>
      <c r="AD620" s="127">
        <v>2023</v>
      </c>
      <c r="AE620" s="127">
        <v>0.15865316755798808</v>
      </c>
      <c r="AF620" s="127" t="s">
        <v>417</v>
      </c>
      <c r="AG620" s="127" t="s">
        <v>354</v>
      </c>
    </row>
    <row r="621" spans="26:33">
      <c r="Z621" s="127" t="s">
        <v>405</v>
      </c>
      <c r="AA621" s="127" t="s">
        <v>335</v>
      </c>
      <c r="AB621" s="127" t="s">
        <v>549</v>
      </c>
      <c r="AC621" s="127" t="str">
        <f t="shared" si="9"/>
        <v>PolandFerry - Car passenger</v>
      </c>
      <c r="AD621" s="127">
        <v>2023</v>
      </c>
      <c r="AE621" s="127">
        <v>0.15865316755798808</v>
      </c>
      <c r="AF621" s="127" t="s">
        <v>417</v>
      </c>
      <c r="AG621" s="127" t="s">
        <v>354</v>
      </c>
    </row>
    <row r="622" spans="26:33">
      <c r="Z622" s="127" t="s">
        <v>406</v>
      </c>
      <c r="AA622" s="127" t="s">
        <v>335</v>
      </c>
      <c r="AB622" s="127" t="s">
        <v>549</v>
      </c>
      <c r="AC622" s="127" t="str">
        <f t="shared" si="9"/>
        <v>PortugalFerry - Car passenger</v>
      </c>
      <c r="AD622" s="127">
        <v>2023</v>
      </c>
      <c r="AE622" s="127">
        <v>0.15865316755798808</v>
      </c>
      <c r="AF622" s="127" t="s">
        <v>417</v>
      </c>
      <c r="AG622" s="127" t="s">
        <v>354</v>
      </c>
    </row>
    <row r="623" spans="26:33">
      <c r="Z623" s="127" t="s">
        <v>407</v>
      </c>
      <c r="AA623" s="127" t="s">
        <v>335</v>
      </c>
      <c r="AB623" s="127" t="s">
        <v>549</v>
      </c>
      <c r="AC623" s="127" t="str">
        <f t="shared" si="9"/>
        <v>RomaniaFerry - Car passenger</v>
      </c>
      <c r="AD623" s="127">
        <v>2023</v>
      </c>
      <c r="AE623" s="127">
        <v>0.15865316755798808</v>
      </c>
      <c r="AF623" s="127" t="s">
        <v>417</v>
      </c>
      <c r="AG623" s="127" t="s">
        <v>354</v>
      </c>
    </row>
    <row r="624" spans="26:33">
      <c r="Z624" s="127" t="s">
        <v>408</v>
      </c>
      <c r="AA624" s="127" t="s">
        <v>335</v>
      </c>
      <c r="AB624" s="127" t="s">
        <v>549</v>
      </c>
      <c r="AC624" s="127" t="str">
        <f t="shared" si="9"/>
        <v>San MarinoFerry - Car passenger</v>
      </c>
      <c r="AD624" s="127">
        <v>2023</v>
      </c>
      <c r="AE624" s="127">
        <v>0.15865316755798808</v>
      </c>
      <c r="AF624" s="127" t="s">
        <v>417</v>
      </c>
      <c r="AG624" s="127" t="s">
        <v>354</v>
      </c>
    </row>
    <row r="625" spans="26:33">
      <c r="Z625" s="127" t="s">
        <v>409</v>
      </c>
      <c r="AA625" s="127" t="s">
        <v>335</v>
      </c>
      <c r="AB625" s="127" t="s">
        <v>549</v>
      </c>
      <c r="AC625" s="127" t="str">
        <f t="shared" si="9"/>
        <v>SerbiaFerry - Car passenger</v>
      </c>
      <c r="AD625" s="127">
        <v>2023</v>
      </c>
      <c r="AE625" s="127">
        <v>0.15865316755798808</v>
      </c>
      <c r="AF625" s="127" t="s">
        <v>417</v>
      </c>
      <c r="AG625" s="127" t="s">
        <v>354</v>
      </c>
    </row>
    <row r="626" spans="26:33">
      <c r="Z626" s="127" t="s">
        <v>410</v>
      </c>
      <c r="AA626" s="127" t="s">
        <v>335</v>
      </c>
      <c r="AB626" s="127" t="s">
        <v>549</v>
      </c>
      <c r="AC626" s="127" t="str">
        <f t="shared" si="9"/>
        <v>SlovakiaFerry - Car passenger</v>
      </c>
      <c r="AD626" s="127">
        <v>2023</v>
      </c>
      <c r="AE626" s="127">
        <v>0.15865316755798808</v>
      </c>
      <c r="AF626" s="127" t="s">
        <v>417</v>
      </c>
      <c r="AG626" s="127" t="s">
        <v>354</v>
      </c>
    </row>
    <row r="627" spans="26:33">
      <c r="Z627" s="127" t="s">
        <v>411</v>
      </c>
      <c r="AA627" s="127" t="s">
        <v>335</v>
      </c>
      <c r="AB627" s="127" t="s">
        <v>549</v>
      </c>
      <c r="AC627" s="127" t="str">
        <f t="shared" si="9"/>
        <v>SloveniaFerry - Car passenger</v>
      </c>
      <c r="AD627" s="127">
        <v>2023</v>
      </c>
      <c r="AE627" s="127">
        <v>0.15865316755798808</v>
      </c>
      <c r="AF627" s="127" t="s">
        <v>417</v>
      </c>
      <c r="AG627" s="127" t="s">
        <v>354</v>
      </c>
    </row>
    <row r="628" spans="26:33">
      <c r="Z628" s="127" t="s">
        <v>412</v>
      </c>
      <c r="AA628" s="127" t="s">
        <v>335</v>
      </c>
      <c r="AB628" s="127" t="s">
        <v>549</v>
      </c>
      <c r="AC628" s="127" t="str">
        <f t="shared" si="9"/>
        <v>SpainFerry - Car passenger</v>
      </c>
      <c r="AD628" s="127">
        <v>2023</v>
      </c>
      <c r="AE628" s="127">
        <v>0.15865316755798808</v>
      </c>
      <c r="AF628" s="127" t="s">
        <v>417</v>
      </c>
      <c r="AG628" s="127" t="s">
        <v>354</v>
      </c>
    </row>
    <row r="629" spans="26:33">
      <c r="Z629" s="127" t="s">
        <v>413</v>
      </c>
      <c r="AA629" s="127" t="s">
        <v>335</v>
      </c>
      <c r="AB629" s="127" t="s">
        <v>549</v>
      </c>
      <c r="AC629" s="127" t="str">
        <f t="shared" si="9"/>
        <v>SwedenFerry - Car passenger</v>
      </c>
      <c r="AD629" s="127">
        <v>2023</v>
      </c>
      <c r="AE629" s="127">
        <v>0.15865316755798808</v>
      </c>
      <c r="AF629" s="127" t="s">
        <v>417</v>
      </c>
      <c r="AG629" s="127" t="s">
        <v>354</v>
      </c>
    </row>
    <row r="630" spans="26:33">
      <c r="Z630" s="127" t="s">
        <v>414</v>
      </c>
      <c r="AA630" s="127" t="s">
        <v>335</v>
      </c>
      <c r="AB630" s="127" t="s">
        <v>549</v>
      </c>
      <c r="AC630" s="127" t="str">
        <f t="shared" si="9"/>
        <v>SwitzerlandFerry - Car passenger</v>
      </c>
      <c r="AD630" s="127">
        <v>2023</v>
      </c>
      <c r="AE630" s="127">
        <v>0.15865316755798808</v>
      </c>
      <c r="AF630" s="127" t="s">
        <v>417</v>
      </c>
      <c r="AG630" s="127" t="s">
        <v>354</v>
      </c>
    </row>
    <row r="631" spans="26:33">
      <c r="Z631" s="127" t="s">
        <v>415</v>
      </c>
      <c r="AA631" s="127" t="s">
        <v>335</v>
      </c>
      <c r="AB631" s="127" t="s">
        <v>549</v>
      </c>
      <c r="AC631" s="127" t="str">
        <f t="shared" si="9"/>
        <v>UkraineFerry - Car passenger</v>
      </c>
      <c r="AD631" s="127">
        <v>2023</v>
      </c>
      <c r="AE631" s="127">
        <v>0.15865316755798808</v>
      </c>
      <c r="AF631" s="127" t="s">
        <v>417</v>
      </c>
      <c r="AG631" s="127" t="s">
        <v>354</v>
      </c>
    </row>
    <row r="632" spans="26:33">
      <c r="Z632" s="127" t="s">
        <v>416</v>
      </c>
      <c r="AA632" s="127" t="s">
        <v>335</v>
      </c>
      <c r="AB632" s="127" t="s">
        <v>549</v>
      </c>
      <c r="AC632" s="127" t="str">
        <f t="shared" si="9"/>
        <v>United KingdomFerry - Car passenger</v>
      </c>
      <c r="AD632" s="127">
        <v>2023</v>
      </c>
      <c r="AE632" s="127">
        <v>0.15865316755798808</v>
      </c>
      <c r="AF632" s="127" t="s">
        <v>417</v>
      </c>
      <c r="AG632" s="127" t="s">
        <v>354</v>
      </c>
    </row>
    <row r="633" spans="26:33">
      <c r="Z633" s="127" t="s">
        <v>344</v>
      </c>
      <c r="AA633" s="127" t="s">
        <v>443</v>
      </c>
      <c r="AB633" s="127" t="s">
        <v>498</v>
      </c>
      <c r="AC633" s="127" t="str">
        <f t="shared" si="9"/>
        <v>AlbaniaBicycle - Standard</v>
      </c>
      <c r="AD633" s="127">
        <v>2023</v>
      </c>
      <c r="AE633" s="127">
        <v>0</v>
      </c>
      <c r="AF633" s="127" t="s">
        <v>417</v>
      </c>
      <c r="AG633" s="127" t="s">
        <v>354</v>
      </c>
    </row>
    <row r="634" spans="26:33">
      <c r="Z634" s="127" t="s">
        <v>356</v>
      </c>
      <c r="AA634" s="127" t="s">
        <v>443</v>
      </c>
      <c r="AB634" s="127" t="s">
        <v>498</v>
      </c>
      <c r="AC634" s="127" t="str">
        <f t="shared" si="9"/>
        <v>AndorraBicycle - Standard</v>
      </c>
      <c r="AD634" s="127">
        <v>2023</v>
      </c>
      <c r="AE634" s="127">
        <v>0</v>
      </c>
      <c r="AF634" s="127" t="s">
        <v>417</v>
      </c>
      <c r="AG634" s="127" t="s">
        <v>354</v>
      </c>
    </row>
    <row r="635" spans="26:33">
      <c r="Z635" s="127" t="s">
        <v>360</v>
      </c>
      <c r="AA635" s="127" t="s">
        <v>443</v>
      </c>
      <c r="AB635" s="127" t="s">
        <v>498</v>
      </c>
      <c r="AC635" s="127" t="str">
        <f t="shared" si="9"/>
        <v>AustriaBicycle - Standard</v>
      </c>
      <c r="AD635" s="127">
        <v>2023</v>
      </c>
      <c r="AE635" s="127">
        <v>0</v>
      </c>
      <c r="AF635" s="127" t="s">
        <v>417</v>
      </c>
      <c r="AG635" s="127" t="s">
        <v>354</v>
      </c>
    </row>
    <row r="636" spans="26:33">
      <c r="Z636" s="127" t="s">
        <v>364</v>
      </c>
      <c r="AA636" s="127" t="s">
        <v>443</v>
      </c>
      <c r="AB636" s="127" t="s">
        <v>498</v>
      </c>
      <c r="AC636" s="127" t="str">
        <f t="shared" si="9"/>
        <v>BelarusBicycle - Standard</v>
      </c>
      <c r="AD636" s="127">
        <v>2023</v>
      </c>
      <c r="AE636" s="127">
        <v>0</v>
      </c>
      <c r="AF636" s="127" t="s">
        <v>417</v>
      </c>
      <c r="AG636" s="127" t="s">
        <v>354</v>
      </c>
    </row>
    <row r="637" spans="26:33">
      <c r="Z637" s="127" t="s">
        <v>367</v>
      </c>
      <c r="AA637" s="127" t="s">
        <v>443</v>
      </c>
      <c r="AB637" s="127" t="s">
        <v>498</v>
      </c>
      <c r="AC637" s="127" t="str">
        <f t="shared" si="9"/>
        <v>BelgiumBicycle - Standard</v>
      </c>
      <c r="AD637" s="127">
        <v>2023</v>
      </c>
      <c r="AE637" s="127">
        <v>0</v>
      </c>
      <c r="AF637" s="127" t="s">
        <v>417</v>
      </c>
      <c r="AG637" s="127" t="s">
        <v>354</v>
      </c>
    </row>
    <row r="638" spans="26:33">
      <c r="Z638" s="127" t="s">
        <v>371</v>
      </c>
      <c r="AA638" s="127" t="s">
        <v>443</v>
      </c>
      <c r="AB638" s="127" t="s">
        <v>498</v>
      </c>
      <c r="AC638" s="127" t="str">
        <f t="shared" si="9"/>
        <v>Bosnia and HerzegovinaBicycle - Standard</v>
      </c>
      <c r="AD638" s="127">
        <v>2023</v>
      </c>
      <c r="AE638" s="127">
        <v>0</v>
      </c>
      <c r="AF638" s="127" t="s">
        <v>417</v>
      </c>
      <c r="AG638" s="127" t="s">
        <v>354</v>
      </c>
    </row>
    <row r="639" spans="26:33">
      <c r="Z639" s="127" t="s">
        <v>376</v>
      </c>
      <c r="AA639" s="127" t="s">
        <v>443</v>
      </c>
      <c r="AB639" s="127" t="s">
        <v>498</v>
      </c>
      <c r="AC639" s="127" t="str">
        <f t="shared" si="9"/>
        <v>BulgariaBicycle - Standard</v>
      </c>
      <c r="AD639" s="127">
        <v>2023</v>
      </c>
      <c r="AE639" s="127">
        <v>0</v>
      </c>
      <c r="AF639" s="127" t="s">
        <v>417</v>
      </c>
      <c r="AG639" s="127" t="s">
        <v>354</v>
      </c>
    </row>
    <row r="640" spans="26:33">
      <c r="Z640" s="127" t="s">
        <v>379</v>
      </c>
      <c r="AA640" s="127" t="s">
        <v>443</v>
      </c>
      <c r="AB640" s="127" t="s">
        <v>498</v>
      </c>
      <c r="AC640" s="127" t="str">
        <f t="shared" si="9"/>
        <v>CroatiaBicycle - Standard</v>
      </c>
      <c r="AD640" s="127">
        <v>2023</v>
      </c>
      <c r="AE640" s="127">
        <v>0</v>
      </c>
      <c r="AF640" s="127" t="s">
        <v>417</v>
      </c>
      <c r="AG640" s="127" t="s">
        <v>354</v>
      </c>
    </row>
    <row r="641" spans="26:33">
      <c r="Z641" s="127" t="s">
        <v>380</v>
      </c>
      <c r="AA641" s="127" t="s">
        <v>443</v>
      </c>
      <c r="AB641" s="127" t="s">
        <v>498</v>
      </c>
      <c r="AC641" s="127" t="str">
        <f t="shared" si="9"/>
        <v>CzechiaBicycle - Standard</v>
      </c>
      <c r="AD641" s="127">
        <v>2023</v>
      </c>
      <c r="AE641" s="127">
        <v>0</v>
      </c>
      <c r="AF641" s="127" t="s">
        <v>417</v>
      </c>
      <c r="AG641" s="127" t="s">
        <v>354</v>
      </c>
    </row>
    <row r="642" spans="26:33">
      <c r="Z642" s="127" t="s">
        <v>381</v>
      </c>
      <c r="AA642" s="127" t="s">
        <v>443</v>
      </c>
      <c r="AB642" s="127" t="s">
        <v>498</v>
      </c>
      <c r="AC642" s="127" t="str">
        <f t="shared" si="9"/>
        <v>DenmarkBicycle - Standard</v>
      </c>
      <c r="AD642" s="127">
        <v>2023</v>
      </c>
      <c r="AE642" s="127">
        <v>0</v>
      </c>
      <c r="AF642" s="127" t="s">
        <v>417</v>
      </c>
      <c r="AG642" s="127" t="s">
        <v>354</v>
      </c>
    </row>
    <row r="643" spans="26:33">
      <c r="Z643" s="127" t="s">
        <v>382</v>
      </c>
      <c r="AA643" s="127" t="s">
        <v>443</v>
      </c>
      <c r="AB643" s="127" t="s">
        <v>498</v>
      </c>
      <c r="AC643" s="127" t="str">
        <f t="shared" ref="AC643:AC706" si="10">Z643&amp;AB643</f>
        <v>EstoniaBicycle - Standard</v>
      </c>
      <c r="AD643" s="127">
        <v>2023</v>
      </c>
      <c r="AE643" s="127">
        <v>0</v>
      </c>
      <c r="AF643" s="127" t="s">
        <v>417</v>
      </c>
      <c r="AG643" s="127" t="s">
        <v>354</v>
      </c>
    </row>
    <row r="644" spans="26:33">
      <c r="Z644" s="127" t="s">
        <v>383</v>
      </c>
      <c r="AA644" s="127" t="s">
        <v>443</v>
      </c>
      <c r="AB644" s="127" t="s">
        <v>498</v>
      </c>
      <c r="AC644" s="127" t="str">
        <f t="shared" si="10"/>
        <v>FinlandBicycle - Standard</v>
      </c>
      <c r="AD644" s="127">
        <v>2023</v>
      </c>
      <c r="AE644" s="127">
        <v>0</v>
      </c>
      <c r="AF644" s="127" t="s">
        <v>417</v>
      </c>
      <c r="AG644" s="127" t="s">
        <v>354</v>
      </c>
    </row>
    <row r="645" spans="26:33">
      <c r="Z645" s="127" t="s">
        <v>384</v>
      </c>
      <c r="AA645" s="127" t="s">
        <v>443</v>
      </c>
      <c r="AB645" s="127" t="s">
        <v>498</v>
      </c>
      <c r="AC645" s="127" t="str">
        <f t="shared" si="10"/>
        <v>FranceBicycle - Standard</v>
      </c>
      <c r="AD645" s="127">
        <v>2023</v>
      </c>
      <c r="AE645" s="127">
        <v>0</v>
      </c>
      <c r="AF645" s="127" t="s">
        <v>417</v>
      </c>
      <c r="AG645" s="127" t="s">
        <v>354</v>
      </c>
    </row>
    <row r="646" spans="26:33">
      <c r="Z646" s="127" t="s">
        <v>385</v>
      </c>
      <c r="AA646" s="127" t="s">
        <v>443</v>
      </c>
      <c r="AB646" s="127" t="s">
        <v>498</v>
      </c>
      <c r="AC646" s="127" t="str">
        <f t="shared" si="10"/>
        <v>GermanyBicycle - Standard</v>
      </c>
      <c r="AD646" s="127">
        <v>2023</v>
      </c>
      <c r="AE646" s="127">
        <v>0</v>
      </c>
      <c r="AF646" s="127" t="s">
        <v>417</v>
      </c>
      <c r="AG646" s="127" t="s">
        <v>354</v>
      </c>
    </row>
    <row r="647" spans="26:33">
      <c r="Z647" s="127" t="s">
        <v>386</v>
      </c>
      <c r="AA647" s="127" t="s">
        <v>443</v>
      </c>
      <c r="AB647" s="127" t="s">
        <v>498</v>
      </c>
      <c r="AC647" s="127" t="str">
        <f t="shared" si="10"/>
        <v>GreeceBicycle - Standard</v>
      </c>
      <c r="AD647" s="127">
        <v>2023</v>
      </c>
      <c r="AE647" s="127">
        <v>0</v>
      </c>
      <c r="AF647" s="127" t="s">
        <v>417</v>
      </c>
      <c r="AG647" s="127" t="s">
        <v>354</v>
      </c>
    </row>
    <row r="648" spans="26:33">
      <c r="Z648" s="127" t="s">
        <v>389</v>
      </c>
      <c r="AA648" s="127" t="s">
        <v>443</v>
      </c>
      <c r="AB648" s="127" t="s">
        <v>498</v>
      </c>
      <c r="AC648" s="127" t="str">
        <f t="shared" si="10"/>
        <v>HungaryBicycle - Standard</v>
      </c>
      <c r="AD648" s="127">
        <v>2023</v>
      </c>
      <c r="AE648" s="127">
        <v>0</v>
      </c>
      <c r="AF648" s="127" t="s">
        <v>417</v>
      </c>
      <c r="AG648" s="127" t="s">
        <v>354</v>
      </c>
    </row>
    <row r="649" spans="26:33">
      <c r="Z649" s="127" t="s">
        <v>390</v>
      </c>
      <c r="AA649" s="127" t="s">
        <v>443</v>
      </c>
      <c r="AB649" s="127" t="s">
        <v>498</v>
      </c>
      <c r="AC649" s="127" t="str">
        <f t="shared" si="10"/>
        <v>IcelandBicycle - Standard</v>
      </c>
      <c r="AD649" s="127">
        <v>2023</v>
      </c>
      <c r="AE649" s="127">
        <v>0</v>
      </c>
      <c r="AF649" s="127" t="s">
        <v>417</v>
      </c>
      <c r="AG649" s="127" t="s">
        <v>354</v>
      </c>
    </row>
    <row r="650" spans="26:33">
      <c r="Z650" s="127" t="s">
        <v>391</v>
      </c>
      <c r="AA650" s="127" t="s">
        <v>443</v>
      </c>
      <c r="AB650" s="127" t="s">
        <v>498</v>
      </c>
      <c r="AC650" s="127" t="str">
        <f t="shared" si="10"/>
        <v>IrelandBicycle - Standard</v>
      </c>
      <c r="AD650" s="127">
        <v>2023</v>
      </c>
      <c r="AE650" s="127">
        <v>0</v>
      </c>
      <c r="AF650" s="127" t="s">
        <v>417</v>
      </c>
      <c r="AG650" s="127" t="s">
        <v>354</v>
      </c>
    </row>
    <row r="651" spans="26:33">
      <c r="Z651" s="127" t="s">
        <v>392</v>
      </c>
      <c r="AA651" s="127" t="s">
        <v>443</v>
      </c>
      <c r="AB651" s="127" t="s">
        <v>498</v>
      </c>
      <c r="AC651" s="127" t="str">
        <f t="shared" si="10"/>
        <v>ItalyBicycle - Standard</v>
      </c>
      <c r="AD651" s="127">
        <v>2023</v>
      </c>
      <c r="AE651" s="127">
        <v>0</v>
      </c>
      <c r="AF651" s="127" t="s">
        <v>417</v>
      </c>
      <c r="AG651" s="127" t="s">
        <v>354</v>
      </c>
    </row>
    <row r="652" spans="26:33">
      <c r="Z652" s="127" t="s">
        <v>393</v>
      </c>
      <c r="AA652" s="127" t="s">
        <v>443</v>
      </c>
      <c r="AB652" s="127" t="s">
        <v>498</v>
      </c>
      <c r="AC652" s="127" t="str">
        <f t="shared" si="10"/>
        <v>LatviaBicycle - Standard</v>
      </c>
      <c r="AD652" s="127">
        <v>2023</v>
      </c>
      <c r="AE652" s="127">
        <v>0</v>
      </c>
      <c r="AF652" s="127" t="s">
        <v>417</v>
      </c>
      <c r="AG652" s="127" t="s">
        <v>354</v>
      </c>
    </row>
    <row r="653" spans="26:33">
      <c r="Z653" s="127" t="s">
        <v>394</v>
      </c>
      <c r="AA653" s="127" t="s">
        <v>443</v>
      </c>
      <c r="AB653" s="127" t="s">
        <v>498</v>
      </c>
      <c r="AC653" s="127" t="str">
        <f t="shared" si="10"/>
        <v>LiechtensteinBicycle - Standard</v>
      </c>
      <c r="AD653" s="127">
        <v>2023</v>
      </c>
      <c r="AE653" s="127">
        <v>0</v>
      </c>
      <c r="AF653" s="127" t="s">
        <v>417</v>
      </c>
      <c r="AG653" s="127" t="s">
        <v>354</v>
      </c>
    </row>
    <row r="654" spans="26:33">
      <c r="Z654" s="127" t="s">
        <v>395</v>
      </c>
      <c r="AA654" s="127" t="s">
        <v>443</v>
      </c>
      <c r="AB654" s="127" t="s">
        <v>498</v>
      </c>
      <c r="AC654" s="127" t="str">
        <f t="shared" si="10"/>
        <v>LithuaniaBicycle - Standard</v>
      </c>
      <c r="AD654" s="127">
        <v>2023</v>
      </c>
      <c r="AE654" s="127">
        <v>0</v>
      </c>
      <c r="AF654" s="127" t="s">
        <v>417</v>
      </c>
      <c r="AG654" s="127" t="s">
        <v>354</v>
      </c>
    </row>
    <row r="655" spans="26:33">
      <c r="Z655" s="127" t="s">
        <v>396</v>
      </c>
      <c r="AA655" s="127" t="s">
        <v>443</v>
      </c>
      <c r="AB655" s="127" t="s">
        <v>498</v>
      </c>
      <c r="AC655" s="127" t="str">
        <f t="shared" si="10"/>
        <v>LuxembourgBicycle - Standard</v>
      </c>
      <c r="AD655" s="127">
        <v>2023</v>
      </c>
      <c r="AE655" s="127">
        <v>0</v>
      </c>
      <c r="AF655" s="127" t="s">
        <v>417</v>
      </c>
      <c r="AG655" s="127" t="s">
        <v>354</v>
      </c>
    </row>
    <row r="656" spans="26:33">
      <c r="Z656" s="127" t="s">
        <v>397</v>
      </c>
      <c r="AA656" s="127" t="s">
        <v>443</v>
      </c>
      <c r="AB656" s="127" t="s">
        <v>498</v>
      </c>
      <c r="AC656" s="127" t="str">
        <f t="shared" si="10"/>
        <v>MaltaBicycle - Standard</v>
      </c>
      <c r="AD656" s="127">
        <v>2023</v>
      </c>
      <c r="AE656" s="127">
        <v>0</v>
      </c>
      <c r="AF656" s="127" t="s">
        <v>417</v>
      </c>
      <c r="AG656" s="127" t="s">
        <v>354</v>
      </c>
    </row>
    <row r="657" spans="26:33">
      <c r="Z657" s="127" t="s">
        <v>398</v>
      </c>
      <c r="AA657" s="127" t="s">
        <v>443</v>
      </c>
      <c r="AB657" s="127" t="s">
        <v>498</v>
      </c>
      <c r="AC657" s="127" t="str">
        <f t="shared" si="10"/>
        <v>MoldovaBicycle - Standard</v>
      </c>
      <c r="AD657" s="127">
        <v>2023</v>
      </c>
      <c r="AE657" s="127">
        <v>0</v>
      </c>
      <c r="AF657" s="127" t="s">
        <v>417</v>
      </c>
      <c r="AG657" s="127" t="s">
        <v>354</v>
      </c>
    </row>
    <row r="658" spans="26:33">
      <c r="Z658" s="127" t="s">
        <v>399</v>
      </c>
      <c r="AA658" s="127" t="s">
        <v>443</v>
      </c>
      <c r="AB658" s="127" t="s">
        <v>498</v>
      </c>
      <c r="AC658" s="127" t="str">
        <f t="shared" si="10"/>
        <v>MonacoBicycle - Standard</v>
      </c>
      <c r="AD658" s="127">
        <v>2023</v>
      </c>
      <c r="AE658" s="127">
        <v>0</v>
      </c>
      <c r="AF658" s="127" t="s">
        <v>417</v>
      </c>
      <c r="AG658" s="127" t="s">
        <v>354</v>
      </c>
    </row>
    <row r="659" spans="26:33">
      <c r="Z659" s="127" t="s">
        <v>400</v>
      </c>
      <c r="AA659" s="127" t="s">
        <v>443</v>
      </c>
      <c r="AB659" s="127" t="s">
        <v>498</v>
      </c>
      <c r="AC659" s="127" t="str">
        <f t="shared" si="10"/>
        <v>MontenegroBicycle - Standard</v>
      </c>
      <c r="AD659" s="127">
        <v>2023</v>
      </c>
      <c r="AE659" s="127">
        <v>0</v>
      </c>
      <c r="AF659" s="127" t="s">
        <v>417</v>
      </c>
      <c r="AG659" s="127" t="s">
        <v>354</v>
      </c>
    </row>
    <row r="660" spans="26:33">
      <c r="Z660" s="127" t="s">
        <v>401</v>
      </c>
      <c r="AA660" s="127" t="s">
        <v>443</v>
      </c>
      <c r="AB660" s="127" t="s">
        <v>498</v>
      </c>
      <c r="AC660" s="127" t="str">
        <f t="shared" si="10"/>
        <v>NetherlandsBicycle - Standard</v>
      </c>
      <c r="AD660" s="127">
        <v>2024</v>
      </c>
      <c r="AE660" s="127">
        <v>0</v>
      </c>
      <c r="AF660" s="127" t="s">
        <v>417</v>
      </c>
      <c r="AG660" s="127" t="s">
        <v>403</v>
      </c>
    </row>
    <row r="661" spans="26:33">
      <c r="Z661" s="127" t="s">
        <v>402</v>
      </c>
      <c r="AA661" s="127" t="s">
        <v>443</v>
      </c>
      <c r="AB661" s="127" t="s">
        <v>498</v>
      </c>
      <c r="AC661" s="127" t="str">
        <f t="shared" si="10"/>
        <v>North MacedoniaBicycle - Standard</v>
      </c>
      <c r="AD661" s="127">
        <v>2023</v>
      </c>
      <c r="AE661" s="127">
        <v>0</v>
      </c>
      <c r="AF661" s="127" t="s">
        <v>417</v>
      </c>
      <c r="AG661" s="127" t="s">
        <v>354</v>
      </c>
    </row>
    <row r="662" spans="26:33">
      <c r="Z662" s="127" t="s">
        <v>404</v>
      </c>
      <c r="AA662" s="127" t="s">
        <v>443</v>
      </c>
      <c r="AB662" s="127" t="s">
        <v>498</v>
      </c>
      <c r="AC662" s="127" t="str">
        <f t="shared" si="10"/>
        <v>NorwayBicycle - Standard</v>
      </c>
      <c r="AD662" s="127">
        <v>2023</v>
      </c>
      <c r="AE662" s="127">
        <v>0</v>
      </c>
      <c r="AF662" s="127" t="s">
        <v>417</v>
      </c>
      <c r="AG662" s="127" t="s">
        <v>354</v>
      </c>
    </row>
    <row r="663" spans="26:33">
      <c r="Z663" s="127" t="s">
        <v>405</v>
      </c>
      <c r="AA663" s="127" t="s">
        <v>443</v>
      </c>
      <c r="AB663" s="127" t="s">
        <v>498</v>
      </c>
      <c r="AC663" s="127" t="str">
        <f t="shared" si="10"/>
        <v>PolandBicycle - Standard</v>
      </c>
      <c r="AD663" s="127">
        <v>2023</v>
      </c>
      <c r="AE663" s="127">
        <v>0</v>
      </c>
      <c r="AF663" s="127" t="s">
        <v>417</v>
      </c>
      <c r="AG663" s="127" t="s">
        <v>354</v>
      </c>
    </row>
    <row r="664" spans="26:33">
      <c r="Z664" s="127" t="s">
        <v>406</v>
      </c>
      <c r="AA664" s="127" t="s">
        <v>443</v>
      </c>
      <c r="AB664" s="127" t="s">
        <v>498</v>
      </c>
      <c r="AC664" s="127" t="str">
        <f t="shared" si="10"/>
        <v>PortugalBicycle - Standard</v>
      </c>
      <c r="AD664" s="127">
        <v>2023</v>
      </c>
      <c r="AE664" s="127">
        <v>0</v>
      </c>
      <c r="AF664" s="127" t="s">
        <v>417</v>
      </c>
      <c r="AG664" s="127" t="s">
        <v>354</v>
      </c>
    </row>
    <row r="665" spans="26:33">
      <c r="Z665" s="127" t="s">
        <v>407</v>
      </c>
      <c r="AA665" s="127" t="s">
        <v>443</v>
      </c>
      <c r="AB665" s="127" t="s">
        <v>498</v>
      </c>
      <c r="AC665" s="127" t="str">
        <f t="shared" si="10"/>
        <v>RomaniaBicycle - Standard</v>
      </c>
      <c r="AD665" s="127">
        <v>2023</v>
      </c>
      <c r="AE665" s="127">
        <v>0</v>
      </c>
      <c r="AF665" s="127" t="s">
        <v>417</v>
      </c>
      <c r="AG665" s="127" t="s">
        <v>354</v>
      </c>
    </row>
    <row r="666" spans="26:33">
      <c r="Z666" s="127" t="s">
        <v>408</v>
      </c>
      <c r="AA666" s="127" t="s">
        <v>443</v>
      </c>
      <c r="AB666" s="127" t="s">
        <v>498</v>
      </c>
      <c r="AC666" s="127" t="str">
        <f t="shared" si="10"/>
        <v>San MarinoBicycle - Standard</v>
      </c>
      <c r="AD666" s="127">
        <v>2023</v>
      </c>
      <c r="AE666" s="127">
        <v>0</v>
      </c>
      <c r="AF666" s="127" t="s">
        <v>417</v>
      </c>
      <c r="AG666" s="127" t="s">
        <v>354</v>
      </c>
    </row>
    <row r="667" spans="26:33">
      <c r="Z667" s="127" t="s">
        <v>409</v>
      </c>
      <c r="AA667" s="127" t="s">
        <v>443</v>
      </c>
      <c r="AB667" s="127" t="s">
        <v>498</v>
      </c>
      <c r="AC667" s="127" t="str">
        <f t="shared" si="10"/>
        <v>SerbiaBicycle - Standard</v>
      </c>
      <c r="AD667" s="127">
        <v>2023</v>
      </c>
      <c r="AE667" s="127">
        <v>0</v>
      </c>
      <c r="AF667" s="127" t="s">
        <v>417</v>
      </c>
      <c r="AG667" s="127" t="s">
        <v>354</v>
      </c>
    </row>
    <row r="668" spans="26:33">
      <c r="Z668" s="127" t="s">
        <v>410</v>
      </c>
      <c r="AA668" s="127" t="s">
        <v>443</v>
      </c>
      <c r="AB668" s="127" t="s">
        <v>498</v>
      </c>
      <c r="AC668" s="127" t="str">
        <f t="shared" si="10"/>
        <v>SlovakiaBicycle - Standard</v>
      </c>
      <c r="AD668" s="127">
        <v>2023</v>
      </c>
      <c r="AE668" s="127">
        <v>0</v>
      </c>
      <c r="AF668" s="127" t="s">
        <v>417</v>
      </c>
      <c r="AG668" s="127" t="s">
        <v>354</v>
      </c>
    </row>
    <row r="669" spans="26:33">
      <c r="Z669" s="127" t="s">
        <v>411</v>
      </c>
      <c r="AA669" s="127" t="s">
        <v>443</v>
      </c>
      <c r="AB669" s="127" t="s">
        <v>498</v>
      </c>
      <c r="AC669" s="127" t="str">
        <f t="shared" si="10"/>
        <v>SloveniaBicycle - Standard</v>
      </c>
      <c r="AD669" s="127">
        <v>2023</v>
      </c>
      <c r="AE669" s="127">
        <v>0</v>
      </c>
      <c r="AF669" s="127" t="s">
        <v>417</v>
      </c>
      <c r="AG669" s="127" t="s">
        <v>354</v>
      </c>
    </row>
    <row r="670" spans="26:33">
      <c r="Z670" s="127" t="s">
        <v>412</v>
      </c>
      <c r="AA670" s="127" t="s">
        <v>443</v>
      </c>
      <c r="AB670" s="127" t="s">
        <v>498</v>
      </c>
      <c r="AC670" s="127" t="str">
        <f t="shared" si="10"/>
        <v>SpainBicycle - Standard</v>
      </c>
      <c r="AD670" s="127">
        <v>2023</v>
      </c>
      <c r="AE670" s="127">
        <v>0</v>
      </c>
      <c r="AF670" s="127" t="s">
        <v>417</v>
      </c>
      <c r="AG670" s="127" t="s">
        <v>354</v>
      </c>
    </row>
    <row r="671" spans="26:33">
      <c r="Z671" s="127" t="s">
        <v>413</v>
      </c>
      <c r="AA671" s="127" t="s">
        <v>443</v>
      </c>
      <c r="AB671" s="127" t="s">
        <v>498</v>
      </c>
      <c r="AC671" s="127" t="str">
        <f t="shared" si="10"/>
        <v>SwedenBicycle - Standard</v>
      </c>
      <c r="AD671" s="127">
        <v>2023</v>
      </c>
      <c r="AE671" s="127">
        <v>0</v>
      </c>
      <c r="AF671" s="127" t="s">
        <v>417</v>
      </c>
      <c r="AG671" s="127" t="s">
        <v>354</v>
      </c>
    </row>
    <row r="672" spans="26:33">
      <c r="Z672" s="127" t="s">
        <v>414</v>
      </c>
      <c r="AA672" s="127" t="s">
        <v>443</v>
      </c>
      <c r="AB672" s="127" t="s">
        <v>498</v>
      </c>
      <c r="AC672" s="127" t="str">
        <f t="shared" si="10"/>
        <v>SwitzerlandBicycle - Standard</v>
      </c>
      <c r="AD672" s="127">
        <v>2023</v>
      </c>
      <c r="AE672" s="127">
        <v>0</v>
      </c>
      <c r="AF672" s="127" t="s">
        <v>417</v>
      </c>
      <c r="AG672" s="127" t="s">
        <v>354</v>
      </c>
    </row>
    <row r="673" spans="26:33">
      <c r="Z673" s="127" t="s">
        <v>415</v>
      </c>
      <c r="AA673" s="127" t="s">
        <v>443</v>
      </c>
      <c r="AB673" s="127" t="s">
        <v>498</v>
      </c>
      <c r="AC673" s="127" t="str">
        <f t="shared" si="10"/>
        <v>UkraineBicycle - Standard</v>
      </c>
      <c r="AD673" s="127">
        <v>2023</v>
      </c>
      <c r="AE673" s="127">
        <v>0</v>
      </c>
      <c r="AF673" s="127" t="s">
        <v>417</v>
      </c>
      <c r="AG673" s="127" t="s">
        <v>354</v>
      </c>
    </row>
    <row r="674" spans="26:33">
      <c r="Z674" s="127" t="s">
        <v>416</v>
      </c>
      <c r="AA674" s="127" t="s">
        <v>443</v>
      </c>
      <c r="AB674" s="127" t="s">
        <v>498</v>
      </c>
      <c r="AC674" s="127" t="str">
        <f t="shared" si="10"/>
        <v>United KingdomBicycle - Standard</v>
      </c>
      <c r="AD674" s="127">
        <v>2023</v>
      </c>
      <c r="AE674" s="127">
        <v>0</v>
      </c>
      <c r="AF674" s="127" t="s">
        <v>417</v>
      </c>
      <c r="AG674" s="127" t="s">
        <v>354</v>
      </c>
    </row>
    <row r="675" spans="26:33">
      <c r="Z675" s="127" t="s">
        <v>344</v>
      </c>
      <c r="AA675" s="127" t="s">
        <v>443</v>
      </c>
      <c r="AB675" s="127" t="s">
        <v>502</v>
      </c>
      <c r="AC675" s="127" t="str">
        <f t="shared" si="10"/>
        <v>AlbaniaBicycle - Electric</v>
      </c>
      <c r="AD675" s="127">
        <v>2023</v>
      </c>
      <c r="AE675" s="127">
        <v>1.09E-2</v>
      </c>
      <c r="AF675" s="127" t="s">
        <v>417</v>
      </c>
      <c r="AG675" s="127" t="s">
        <v>351</v>
      </c>
    </row>
    <row r="676" spans="26:33">
      <c r="Z676" s="127" t="s">
        <v>356</v>
      </c>
      <c r="AA676" s="127" t="s">
        <v>443</v>
      </c>
      <c r="AB676" s="127" t="s">
        <v>502</v>
      </c>
      <c r="AC676" s="127" t="str">
        <f t="shared" si="10"/>
        <v>AndorraBicycle - Electric</v>
      </c>
      <c r="AD676" s="127">
        <v>2023</v>
      </c>
      <c r="AE676" s="127">
        <v>1.09E-2</v>
      </c>
      <c r="AF676" s="127" t="s">
        <v>417</v>
      </c>
      <c r="AG676" s="127" t="s">
        <v>351</v>
      </c>
    </row>
    <row r="677" spans="26:33">
      <c r="Z677" s="127" t="s">
        <v>360</v>
      </c>
      <c r="AA677" s="127" t="s">
        <v>443</v>
      </c>
      <c r="AB677" s="127" t="s">
        <v>502</v>
      </c>
      <c r="AC677" s="127" t="str">
        <f t="shared" si="10"/>
        <v>AustriaBicycle - Electric</v>
      </c>
      <c r="AD677" s="127">
        <v>2023</v>
      </c>
      <c r="AE677" s="127">
        <v>1.09E-2</v>
      </c>
      <c r="AF677" s="127" t="s">
        <v>417</v>
      </c>
      <c r="AG677" s="127" t="s">
        <v>351</v>
      </c>
    </row>
    <row r="678" spans="26:33">
      <c r="Z678" s="127" t="s">
        <v>364</v>
      </c>
      <c r="AA678" s="127" t="s">
        <v>443</v>
      </c>
      <c r="AB678" s="127" t="s">
        <v>502</v>
      </c>
      <c r="AC678" s="127" t="str">
        <f t="shared" si="10"/>
        <v>BelarusBicycle - Electric</v>
      </c>
      <c r="AD678" s="127">
        <v>2023</v>
      </c>
      <c r="AE678" s="127">
        <v>1.09E-2</v>
      </c>
      <c r="AF678" s="127" t="s">
        <v>417</v>
      </c>
      <c r="AG678" s="127" t="s">
        <v>351</v>
      </c>
    </row>
    <row r="679" spans="26:33">
      <c r="Z679" s="127" t="s">
        <v>367</v>
      </c>
      <c r="AA679" s="127" t="s">
        <v>443</v>
      </c>
      <c r="AB679" s="127" t="s">
        <v>502</v>
      </c>
      <c r="AC679" s="127" t="str">
        <f t="shared" si="10"/>
        <v>BelgiumBicycle - Electric</v>
      </c>
      <c r="AD679" s="127">
        <v>2023</v>
      </c>
      <c r="AE679" s="127">
        <v>3.0000000000000001E-3</v>
      </c>
      <c r="AF679" s="127" t="s">
        <v>417</v>
      </c>
      <c r="AG679" s="127" t="s">
        <v>369</v>
      </c>
    </row>
    <row r="680" spans="26:33">
      <c r="Z680" s="127" t="s">
        <v>371</v>
      </c>
      <c r="AA680" s="127" t="s">
        <v>443</v>
      </c>
      <c r="AB680" s="127" t="s">
        <v>502</v>
      </c>
      <c r="AC680" s="127" t="str">
        <f t="shared" si="10"/>
        <v>Bosnia and HerzegovinaBicycle - Electric</v>
      </c>
      <c r="AD680" s="127">
        <v>2023</v>
      </c>
      <c r="AE680" s="127">
        <v>1.09E-2</v>
      </c>
      <c r="AF680" s="127" t="s">
        <v>417</v>
      </c>
      <c r="AG680" s="127" t="s">
        <v>351</v>
      </c>
    </row>
    <row r="681" spans="26:33">
      <c r="Z681" s="127" t="s">
        <v>376</v>
      </c>
      <c r="AA681" s="127" t="s">
        <v>443</v>
      </c>
      <c r="AB681" s="127" t="s">
        <v>502</v>
      </c>
      <c r="AC681" s="127" t="str">
        <f t="shared" si="10"/>
        <v>BulgariaBicycle - Electric</v>
      </c>
      <c r="AD681" s="127">
        <v>2023</v>
      </c>
      <c r="AE681" s="127">
        <v>1.09E-2</v>
      </c>
      <c r="AF681" s="127" t="s">
        <v>417</v>
      </c>
      <c r="AG681" s="127" t="s">
        <v>351</v>
      </c>
    </row>
    <row r="682" spans="26:33">
      <c r="Z682" s="127" t="s">
        <v>379</v>
      </c>
      <c r="AA682" s="127" t="s">
        <v>443</v>
      </c>
      <c r="AB682" s="127" t="s">
        <v>502</v>
      </c>
      <c r="AC682" s="127" t="str">
        <f t="shared" si="10"/>
        <v>CroatiaBicycle - Electric</v>
      </c>
      <c r="AD682" s="127">
        <v>2023</v>
      </c>
      <c r="AE682" s="127">
        <v>1.09E-2</v>
      </c>
      <c r="AF682" s="127" t="s">
        <v>417</v>
      </c>
      <c r="AG682" s="127" t="s">
        <v>351</v>
      </c>
    </row>
    <row r="683" spans="26:33">
      <c r="Z683" s="127" t="s">
        <v>380</v>
      </c>
      <c r="AA683" s="127" t="s">
        <v>443</v>
      </c>
      <c r="AB683" s="127" t="s">
        <v>502</v>
      </c>
      <c r="AC683" s="127" t="str">
        <f t="shared" si="10"/>
        <v>CzechiaBicycle - Electric</v>
      </c>
      <c r="AD683" s="127">
        <v>2023</v>
      </c>
      <c r="AE683" s="127">
        <v>1.09E-2</v>
      </c>
      <c r="AF683" s="127" t="s">
        <v>417</v>
      </c>
      <c r="AG683" s="127" t="s">
        <v>351</v>
      </c>
    </row>
    <row r="684" spans="26:33">
      <c r="Z684" s="127" t="s">
        <v>381</v>
      </c>
      <c r="AA684" s="127" t="s">
        <v>443</v>
      </c>
      <c r="AB684" s="127" t="s">
        <v>502</v>
      </c>
      <c r="AC684" s="127" t="str">
        <f t="shared" si="10"/>
        <v>DenmarkBicycle - Electric</v>
      </c>
      <c r="AD684" s="127">
        <v>2023</v>
      </c>
      <c r="AE684" s="127">
        <v>1.09E-2</v>
      </c>
      <c r="AF684" s="127" t="s">
        <v>417</v>
      </c>
      <c r="AG684" s="127" t="s">
        <v>351</v>
      </c>
    </row>
    <row r="685" spans="26:33">
      <c r="Z685" s="127" t="s">
        <v>382</v>
      </c>
      <c r="AA685" s="127" t="s">
        <v>443</v>
      </c>
      <c r="AB685" s="127" t="s">
        <v>502</v>
      </c>
      <c r="AC685" s="127" t="str">
        <f t="shared" si="10"/>
        <v>EstoniaBicycle - Electric</v>
      </c>
      <c r="AD685" s="127">
        <v>2023</v>
      </c>
      <c r="AE685" s="127">
        <v>1.09E-2</v>
      </c>
      <c r="AF685" s="127" t="s">
        <v>417</v>
      </c>
      <c r="AG685" s="127" t="s">
        <v>351</v>
      </c>
    </row>
    <row r="686" spans="26:33">
      <c r="Z686" s="127" t="s">
        <v>383</v>
      </c>
      <c r="AA686" s="127" t="s">
        <v>443</v>
      </c>
      <c r="AB686" s="127" t="s">
        <v>502</v>
      </c>
      <c r="AC686" s="127" t="str">
        <f t="shared" si="10"/>
        <v>FinlandBicycle - Electric</v>
      </c>
      <c r="AD686" s="127">
        <v>2023</v>
      </c>
      <c r="AE686" s="127">
        <v>1.09E-2</v>
      </c>
      <c r="AF686" s="127" t="s">
        <v>417</v>
      </c>
      <c r="AG686" s="127" t="s">
        <v>351</v>
      </c>
    </row>
    <row r="687" spans="26:33">
      <c r="Z687" s="127" t="s">
        <v>384</v>
      </c>
      <c r="AA687" s="127" t="s">
        <v>443</v>
      </c>
      <c r="AB687" s="127" t="s">
        <v>502</v>
      </c>
      <c r="AC687" s="127" t="str">
        <f t="shared" si="10"/>
        <v>FranceBicycle - Electric</v>
      </c>
      <c r="AD687" s="127">
        <v>2023</v>
      </c>
      <c r="AE687" s="127">
        <v>1.09E-2</v>
      </c>
      <c r="AF687" s="127" t="s">
        <v>417</v>
      </c>
      <c r="AG687" s="127" t="s">
        <v>351</v>
      </c>
    </row>
    <row r="688" spans="26:33">
      <c r="Z688" s="127" t="s">
        <v>385</v>
      </c>
      <c r="AA688" s="127" t="s">
        <v>443</v>
      </c>
      <c r="AB688" s="127" t="s">
        <v>502</v>
      </c>
      <c r="AC688" s="127" t="str">
        <f t="shared" si="10"/>
        <v>GermanyBicycle - Electric</v>
      </c>
      <c r="AD688" s="127">
        <v>2023</v>
      </c>
      <c r="AE688" s="127">
        <v>1.09E-2</v>
      </c>
      <c r="AF688" s="127" t="s">
        <v>417</v>
      </c>
      <c r="AG688" s="127" t="s">
        <v>351</v>
      </c>
    </row>
    <row r="689" spans="26:33">
      <c r="Z689" s="127" t="s">
        <v>386</v>
      </c>
      <c r="AA689" s="127" t="s">
        <v>443</v>
      </c>
      <c r="AB689" s="127" t="s">
        <v>502</v>
      </c>
      <c r="AC689" s="127" t="str">
        <f t="shared" si="10"/>
        <v>GreeceBicycle - Electric</v>
      </c>
      <c r="AD689" s="127">
        <v>2023</v>
      </c>
      <c r="AE689" s="127">
        <v>1.09E-2</v>
      </c>
      <c r="AF689" s="127" t="s">
        <v>417</v>
      </c>
      <c r="AG689" s="127" t="s">
        <v>351</v>
      </c>
    </row>
    <row r="690" spans="26:33">
      <c r="Z690" s="127" t="s">
        <v>389</v>
      </c>
      <c r="AA690" s="127" t="s">
        <v>443</v>
      </c>
      <c r="AB690" s="127" t="s">
        <v>502</v>
      </c>
      <c r="AC690" s="127" t="str">
        <f t="shared" si="10"/>
        <v>HungaryBicycle - Electric</v>
      </c>
      <c r="AD690" s="127">
        <v>2023</v>
      </c>
      <c r="AE690" s="127">
        <v>1.09E-2</v>
      </c>
      <c r="AF690" s="127" t="s">
        <v>417</v>
      </c>
      <c r="AG690" s="127" t="s">
        <v>351</v>
      </c>
    </row>
    <row r="691" spans="26:33">
      <c r="Z691" s="127" t="s">
        <v>390</v>
      </c>
      <c r="AA691" s="127" t="s">
        <v>443</v>
      </c>
      <c r="AB691" s="127" t="s">
        <v>502</v>
      </c>
      <c r="AC691" s="127" t="str">
        <f t="shared" si="10"/>
        <v>IcelandBicycle - Electric</v>
      </c>
      <c r="AD691" s="127">
        <v>2023</v>
      </c>
      <c r="AE691" s="127">
        <v>1.09E-2</v>
      </c>
      <c r="AF691" s="127" t="s">
        <v>417</v>
      </c>
      <c r="AG691" s="127" t="s">
        <v>351</v>
      </c>
    </row>
    <row r="692" spans="26:33">
      <c r="Z692" s="127" t="s">
        <v>391</v>
      </c>
      <c r="AA692" s="127" t="s">
        <v>443</v>
      </c>
      <c r="AB692" s="127" t="s">
        <v>502</v>
      </c>
      <c r="AC692" s="127" t="str">
        <f t="shared" si="10"/>
        <v>IrelandBicycle - Electric</v>
      </c>
      <c r="AD692" s="127">
        <v>2023</v>
      </c>
      <c r="AE692" s="127">
        <v>1.09E-2</v>
      </c>
      <c r="AF692" s="127" t="s">
        <v>417</v>
      </c>
      <c r="AG692" s="127" t="s">
        <v>351</v>
      </c>
    </row>
    <row r="693" spans="26:33">
      <c r="Z693" s="127" t="s">
        <v>392</v>
      </c>
      <c r="AA693" s="127" t="s">
        <v>443</v>
      </c>
      <c r="AB693" s="127" t="s">
        <v>502</v>
      </c>
      <c r="AC693" s="127" t="str">
        <f t="shared" si="10"/>
        <v>ItalyBicycle - Electric</v>
      </c>
      <c r="AD693" s="127">
        <v>2023</v>
      </c>
      <c r="AE693" s="127">
        <v>1.09E-2</v>
      </c>
      <c r="AF693" s="127" t="s">
        <v>417</v>
      </c>
      <c r="AG693" s="127" t="s">
        <v>351</v>
      </c>
    </row>
    <row r="694" spans="26:33">
      <c r="Z694" s="127" t="s">
        <v>393</v>
      </c>
      <c r="AA694" s="127" t="s">
        <v>443</v>
      </c>
      <c r="AB694" s="127" t="s">
        <v>502</v>
      </c>
      <c r="AC694" s="127" t="str">
        <f t="shared" si="10"/>
        <v>LatviaBicycle - Electric</v>
      </c>
      <c r="AD694" s="127">
        <v>2023</v>
      </c>
      <c r="AE694" s="127">
        <v>1.09E-2</v>
      </c>
      <c r="AF694" s="127" t="s">
        <v>417</v>
      </c>
      <c r="AG694" s="127" t="s">
        <v>351</v>
      </c>
    </row>
    <row r="695" spans="26:33">
      <c r="Z695" s="127" t="s">
        <v>394</v>
      </c>
      <c r="AA695" s="127" t="s">
        <v>443</v>
      </c>
      <c r="AB695" s="127" t="s">
        <v>502</v>
      </c>
      <c r="AC695" s="127" t="str">
        <f t="shared" si="10"/>
        <v>LiechtensteinBicycle - Electric</v>
      </c>
      <c r="AD695" s="127">
        <v>2023</v>
      </c>
      <c r="AE695" s="127">
        <v>1.09E-2</v>
      </c>
      <c r="AF695" s="127" t="s">
        <v>417</v>
      </c>
      <c r="AG695" s="127" t="s">
        <v>351</v>
      </c>
    </row>
    <row r="696" spans="26:33">
      <c r="Z696" s="127" t="s">
        <v>395</v>
      </c>
      <c r="AA696" s="127" t="s">
        <v>443</v>
      </c>
      <c r="AB696" s="127" t="s">
        <v>502</v>
      </c>
      <c r="AC696" s="127" t="str">
        <f t="shared" si="10"/>
        <v>LithuaniaBicycle - Electric</v>
      </c>
      <c r="AD696" s="127">
        <v>2023</v>
      </c>
      <c r="AE696" s="127">
        <v>1.09E-2</v>
      </c>
      <c r="AF696" s="127" t="s">
        <v>417</v>
      </c>
      <c r="AG696" s="127" t="s">
        <v>351</v>
      </c>
    </row>
    <row r="697" spans="26:33">
      <c r="Z697" s="127" t="s">
        <v>396</v>
      </c>
      <c r="AA697" s="127" t="s">
        <v>443</v>
      </c>
      <c r="AB697" s="127" t="s">
        <v>502</v>
      </c>
      <c r="AC697" s="127" t="str">
        <f t="shared" si="10"/>
        <v>LuxembourgBicycle - Electric</v>
      </c>
      <c r="AD697" s="127">
        <v>2023</v>
      </c>
      <c r="AE697" s="127">
        <v>1.09E-2</v>
      </c>
      <c r="AF697" s="127" t="s">
        <v>417</v>
      </c>
      <c r="AG697" s="127" t="s">
        <v>351</v>
      </c>
    </row>
    <row r="698" spans="26:33">
      <c r="Z698" s="127" t="s">
        <v>397</v>
      </c>
      <c r="AA698" s="127" t="s">
        <v>443</v>
      </c>
      <c r="AB698" s="127" t="s">
        <v>502</v>
      </c>
      <c r="AC698" s="127" t="str">
        <f t="shared" si="10"/>
        <v>MaltaBicycle - Electric</v>
      </c>
      <c r="AD698" s="127">
        <v>2023</v>
      </c>
      <c r="AE698" s="127">
        <v>1.09E-2</v>
      </c>
      <c r="AF698" s="127" t="s">
        <v>417</v>
      </c>
      <c r="AG698" s="127" t="s">
        <v>351</v>
      </c>
    </row>
    <row r="699" spans="26:33">
      <c r="Z699" s="127" t="s">
        <v>398</v>
      </c>
      <c r="AA699" s="127" t="s">
        <v>443</v>
      </c>
      <c r="AB699" s="127" t="s">
        <v>502</v>
      </c>
      <c r="AC699" s="127" t="str">
        <f t="shared" si="10"/>
        <v>MoldovaBicycle - Electric</v>
      </c>
      <c r="AD699" s="127">
        <v>2023</v>
      </c>
      <c r="AE699" s="127">
        <v>1.09E-2</v>
      </c>
      <c r="AF699" s="127" t="s">
        <v>417</v>
      </c>
      <c r="AG699" s="127" t="s">
        <v>351</v>
      </c>
    </row>
    <row r="700" spans="26:33">
      <c r="Z700" s="127" t="s">
        <v>399</v>
      </c>
      <c r="AA700" s="127" t="s">
        <v>443</v>
      </c>
      <c r="AB700" s="127" t="s">
        <v>502</v>
      </c>
      <c r="AC700" s="127" t="str">
        <f t="shared" si="10"/>
        <v>MonacoBicycle - Electric</v>
      </c>
      <c r="AD700" s="127">
        <v>2023</v>
      </c>
      <c r="AE700" s="127">
        <v>1.09E-2</v>
      </c>
      <c r="AF700" s="127" t="s">
        <v>417</v>
      </c>
      <c r="AG700" s="127" t="s">
        <v>351</v>
      </c>
    </row>
    <row r="701" spans="26:33">
      <c r="Z701" s="127" t="s">
        <v>400</v>
      </c>
      <c r="AA701" s="127" t="s">
        <v>443</v>
      </c>
      <c r="AB701" s="127" t="s">
        <v>502</v>
      </c>
      <c r="AC701" s="127" t="str">
        <f t="shared" si="10"/>
        <v>MontenegroBicycle - Electric</v>
      </c>
      <c r="AD701" s="127">
        <v>2023</v>
      </c>
      <c r="AE701" s="127">
        <v>1.09E-2</v>
      </c>
      <c r="AF701" s="127" t="s">
        <v>417</v>
      </c>
      <c r="AG701" s="127" t="s">
        <v>351</v>
      </c>
    </row>
    <row r="702" spans="26:33">
      <c r="Z702" s="127" t="s">
        <v>401</v>
      </c>
      <c r="AA702" s="127" t="s">
        <v>443</v>
      </c>
      <c r="AB702" s="127" t="s">
        <v>502</v>
      </c>
      <c r="AC702" s="127" t="str">
        <f t="shared" si="10"/>
        <v>NetherlandsBicycle - Electric</v>
      </c>
      <c r="AD702" s="127">
        <v>2024</v>
      </c>
      <c r="AE702" s="188">
        <v>3.0999999999999999E-3</v>
      </c>
      <c r="AF702" s="127" t="s">
        <v>417</v>
      </c>
      <c r="AG702" s="127" t="s">
        <v>403</v>
      </c>
    </row>
    <row r="703" spans="26:33">
      <c r="Z703" s="127" t="s">
        <v>402</v>
      </c>
      <c r="AA703" s="127" t="s">
        <v>443</v>
      </c>
      <c r="AB703" s="127" t="s">
        <v>502</v>
      </c>
      <c r="AC703" s="127" t="str">
        <f t="shared" si="10"/>
        <v>North MacedoniaBicycle - Electric</v>
      </c>
      <c r="AD703" s="127">
        <v>2023</v>
      </c>
      <c r="AE703" s="127">
        <v>1.09E-2</v>
      </c>
      <c r="AF703" s="127" t="s">
        <v>417</v>
      </c>
      <c r="AG703" s="127" t="s">
        <v>351</v>
      </c>
    </row>
    <row r="704" spans="26:33">
      <c r="Z704" s="127" t="s">
        <v>404</v>
      </c>
      <c r="AA704" s="127" t="s">
        <v>443</v>
      </c>
      <c r="AB704" s="127" t="s">
        <v>502</v>
      </c>
      <c r="AC704" s="127" t="str">
        <f t="shared" si="10"/>
        <v>NorwayBicycle - Electric</v>
      </c>
      <c r="AD704" s="127">
        <v>2023</v>
      </c>
      <c r="AE704" s="127">
        <v>1.09E-2</v>
      </c>
      <c r="AF704" s="127" t="s">
        <v>417</v>
      </c>
      <c r="AG704" s="127" t="s">
        <v>351</v>
      </c>
    </row>
    <row r="705" spans="26:33">
      <c r="Z705" s="127" t="s">
        <v>405</v>
      </c>
      <c r="AA705" s="127" t="s">
        <v>443</v>
      </c>
      <c r="AB705" s="127" t="s">
        <v>502</v>
      </c>
      <c r="AC705" s="127" t="str">
        <f t="shared" si="10"/>
        <v>PolandBicycle - Electric</v>
      </c>
      <c r="AD705" s="127">
        <v>2023</v>
      </c>
      <c r="AE705" s="127">
        <v>1.09E-2</v>
      </c>
      <c r="AF705" s="127" t="s">
        <v>417</v>
      </c>
      <c r="AG705" s="127" t="s">
        <v>351</v>
      </c>
    </row>
    <row r="706" spans="26:33">
      <c r="Z706" s="127" t="s">
        <v>406</v>
      </c>
      <c r="AA706" s="127" t="s">
        <v>443</v>
      </c>
      <c r="AB706" s="127" t="s">
        <v>502</v>
      </c>
      <c r="AC706" s="127" t="str">
        <f t="shared" si="10"/>
        <v>PortugalBicycle - Electric</v>
      </c>
      <c r="AD706" s="127">
        <v>2023</v>
      </c>
      <c r="AE706" s="127">
        <v>1.09E-2</v>
      </c>
      <c r="AF706" s="127" t="s">
        <v>417</v>
      </c>
      <c r="AG706" s="127" t="s">
        <v>351</v>
      </c>
    </row>
    <row r="707" spans="26:33">
      <c r="Z707" s="127" t="s">
        <v>407</v>
      </c>
      <c r="AA707" s="127" t="s">
        <v>443</v>
      </c>
      <c r="AB707" s="127" t="s">
        <v>502</v>
      </c>
      <c r="AC707" s="127" t="str">
        <f t="shared" ref="AC707:AC770" si="11">Z707&amp;AB707</f>
        <v>RomaniaBicycle - Electric</v>
      </c>
      <c r="AD707" s="127">
        <v>2023</v>
      </c>
      <c r="AE707" s="127">
        <v>1.09E-2</v>
      </c>
      <c r="AF707" s="127" t="s">
        <v>417</v>
      </c>
      <c r="AG707" s="127" t="s">
        <v>351</v>
      </c>
    </row>
    <row r="708" spans="26:33">
      <c r="Z708" s="127" t="s">
        <v>408</v>
      </c>
      <c r="AA708" s="127" t="s">
        <v>443</v>
      </c>
      <c r="AB708" s="127" t="s">
        <v>502</v>
      </c>
      <c r="AC708" s="127" t="str">
        <f t="shared" si="11"/>
        <v>San MarinoBicycle - Electric</v>
      </c>
      <c r="AD708" s="127">
        <v>2023</v>
      </c>
      <c r="AE708" s="127">
        <v>1.09E-2</v>
      </c>
      <c r="AF708" s="127" t="s">
        <v>417</v>
      </c>
      <c r="AG708" s="127" t="s">
        <v>351</v>
      </c>
    </row>
    <row r="709" spans="26:33">
      <c r="Z709" s="127" t="s">
        <v>409</v>
      </c>
      <c r="AA709" s="127" t="s">
        <v>443</v>
      </c>
      <c r="AB709" s="127" t="s">
        <v>502</v>
      </c>
      <c r="AC709" s="127" t="str">
        <f t="shared" si="11"/>
        <v>SerbiaBicycle - Electric</v>
      </c>
      <c r="AD709" s="127">
        <v>2023</v>
      </c>
      <c r="AE709" s="127">
        <v>1.09E-2</v>
      </c>
      <c r="AF709" s="127" t="s">
        <v>417</v>
      </c>
      <c r="AG709" s="127" t="s">
        <v>351</v>
      </c>
    </row>
    <row r="710" spans="26:33">
      <c r="Z710" s="127" t="s">
        <v>410</v>
      </c>
      <c r="AA710" s="127" t="s">
        <v>443</v>
      </c>
      <c r="AB710" s="127" t="s">
        <v>502</v>
      </c>
      <c r="AC710" s="127" t="str">
        <f t="shared" si="11"/>
        <v>SlovakiaBicycle - Electric</v>
      </c>
      <c r="AD710" s="127">
        <v>2023</v>
      </c>
      <c r="AE710" s="127">
        <v>1.09E-2</v>
      </c>
      <c r="AF710" s="127" t="s">
        <v>417</v>
      </c>
      <c r="AG710" s="127" t="s">
        <v>351</v>
      </c>
    </row>
    <row r="711" spans="26:33">
      <c r="Z711" s="127" t="s">
        <v>411</v>
      </c>
      <c r="AA711" s="127" t="s">
        <v>443</v>
      </c>
      <c r="AB711" s="127" t="s">
        <v>502</v>
      </c>
      <c r="AC711" s="127" t="str">
        <f t="shared" si="11"/>
        <v>SloveniaBicycle - Electric</v>
      </c>
      <c r="AD711" s="127">
        <v>2023</v>
      </c>
      <c r="AE711" s="127">
        <v>1.09E-2</v>
      </c>
      <c r="AF711" s="127" t="s">
        <v>417</v>
      </c>
      <c r="AG711" s="127" t="s">
        <v>351</v>
      </c>
    </row>
    <row r="712" spans="26:33">
      <c r="Z712" s="127" t="s">
        <v>412</v>
      </c>
      <c r="AA712" s="127" t="s">
        <v>443</v>
      </c>
      <c r="AB712" s="127" t="s">
        <v>502</v>
      </c>
      <c r="AC712" s="127" t="str">
        <f t="shared" si="11"/>
        <v>SpainBicycle - Electric</v>
      </c>
      <c r="AD712" s="127">
        <v>2023</v>
      </c>
      <c r="AE712" s="127">
        <v>1.09E-2</v>
      </c>
      <c r="AF712" s="127" t="s">
        <v>417</v>
      </c>
      <c r="AG712" s="127" t="s">
        <v>351</v>
      </c>
    </row>
    <row r="713" spans="26:33">
      <c r="Z713" s="127" t="s">
        <v>413</v>
      </c>
      <c r="AA713" s="127" t="s">
        <v>443</v>
      </c>
      <c r="AB713" s="127" t="s">
        <v>502</v>
      </c>
      <c r="AC713" s="127" t="str">
        <f t="shared" si="11"/>
        <v>SwedenBicycle - Electric</v>
      </c>
      <c r="AD713" s="127">
        <v>2023</v>
      </c>
      <c r="AE713" s="127">
        <v>1.09E-2</v>
      </c>
      <c r="AF713" s="127" t="s">
        <v>417</v>
      </c>
      <c r="AG713" s="127" t="s">
        <v>351</v>
      </c>
    </row>
    <row r="714" spans="26:33">
      <c r="Z714" s="127" t="s">
        <v>414</v>
      </c>
      <c r="AA714" s="127" t="s">
        <v>443</v>
      </c>
      <c r="AB714" s="127" t="s">
        <v>502</v>
      </c>
      <c r="AC714" s="127" t="str">
        <f t="shared" si="11"/>
        <v>SwitzerlandBicycle - Electric</v>
      </c>
      <c r="AD714" s="127">
        <v>2023</v>
      </c>
      <c r="AE714" s="127">
        <v>1.09E-2</v>
      </c>
      <c r="AF714" s="127" t="s">
        <v>417</v>
      </c>
      <c r="AG714" s="127" t="s">
        <v>351</v>
      </c>
    </row>
    <row r="715" spans="26:33">
      <c r="Z715" s="127" t="s">
        <v>415</v>
      </c>
      <c r="AA715" s="127" t="s">
        <v>443</v>
      </c>
      <c r="AB715" s="127" t="s">
        <v>502</v>
      </c>
      <c r="AC715" s="127" t="str">
        <f t="shared" si="11"/>
        <v>UkraineBicycle - Electric</v>
      </c>
      <c r="AD715" s="127">
        <v>2023</v>
      </c>
      <c r="AE715" s="127">
        <v>1.09E-2</v>
      </c>
      <c r="AF715" s="127" t="s">
        <v>417</v>
      </c>
      <c r="AG715" s="127" t="s">
        <v>351</v>
      </c>
    </row>
    <row r="716" spans="26:33">
      <c r="Z716" s="127" t="s">
        <v>416</v>
      </c>
      <c r="AA716" s="127" t="s">
        <v>443</v>
      </c>
      <c r="AB716" s="127" t="s">
        <v>502</v>
      </c>
      <c r="AC716" s="127" t="str">
        <f t="shared" si="11"/>
        <v>United KingdomBicycle - Electric</v>
      </c>
      <c r="AD716" s="127">
        <v>2023</v>
      </c>
      <c r="AE716" s="127">
        <v>1.09E-2</v>
      </c>
      <c r="AF716" s="127" t="s">
        <v>417</v>
      </c>
      <c r="AG716" s="127" t="s">
        <v>351</v>
      </c>
    </row>
    <row r="717" spans="26:33">
      <c r="Z717" s="130" t="s">
        <v>344</v>
      </c>
      <c r="AA717" s="128" t="s">
        <v>331</v>
      </c>
      <c r="AB717" s="127" t="s">
        <v>509</v>
      </c>
      <c r="AC717" s="128" t="str">
        <f t="shared" si="11"/>
        <v>AlbaniaCar - Average</v>
      </c>
      <c r="AD717" s="128">
        <v>2023</v>
      </c>
      <c r="AE717" s="128">
        <v>0.21741843624161075</v>
      </c>
      <c r="AF717" s="128" t="s">
        <v>423</v>
      </c>
      <c r="AG717" s="128" t="s">
        <v>354</v>
      </c>
    </row>
    <row r="718" spans="26:33">
      <c r="Z718" s="130" t="s">
        <v>344</v>
      </c>
      <c r="AA718" s="128" t="s">
        <v>331</v>
      </c>
      <c r="AB718" s="127" t="s">
        <v>513</v>
      </c>
      <c r="AC718" s="128" t="str">
        <f t="shared" si="11"/>
        <v>AlbaniaCar - Diesel</v>
      </c>
      <c r="AD718" s="128">
        <v>2023</v>
      </c>
      <c r="AE718" s="128">
        <v>0.21127644888053693</v>
      </c>
      <c r="AF718" s="128" t="s">
        <v>423</v>
      </c>
      <c r="AG718" s="128" t="s">
        <v>354</v>
      </c>
    </row>
    <row r="719" spans="26:33">
      <c r="Z719" s="130" t="s">
        <v>344</v>
      </c>
      <c r="AA719" s="128" t="s">
        <v>331</v>
      </c>
      <c r="AB719" s="127" t="s">
        <v>511</v>
      </c>
      <c r="AC719" s="128" t="str">
        <f t="shared" si="11"/>
        <v>AlbaniaCar - Petrol</v>
      </c>
      <c r="AD719" s="128">
        <v>2023</v>
      </c>
      <c r="AE719" s="128">
        <v>0.2094185342281879</v>
      </c>
      <c r="AF719" s="128" t="s">
        <v>423</v>
      </c>
      <c r="AG719" s="128" t="s">
        <v>354</v>
      </c>
    </row>
    <row r="720" spans="26:33">
      <c r="Z720" s="130" t="s">
        <v>344</v>
      </c>
      <c r="AA720" s="128" t="s">
        <v>331</v>
      </c>
      <c r="AB720" s="127" t="s">
        <v>516</v>
      </c>
      <c r="AC720" s="128" t="str">
        <f t="shared" si="11"/>
        <v>AlbaniaCar - Hybrid</v>
      </c>
      <c r="AD720" s="128">
        <v>2023</v>
      </c>
      <c r="AE720" s="128">
        <v>0.15006858791946306</v>
      </c>
      <c r="AF720" s="128" t="s">
        <v>423</v>
      </c>
      <c r="AG720" s="128" t="s">
        <v>354</v>
      </c>
    </row>
    <row r="721" spans="26:33">
      <c r="Z721" s="130" t="s">
        <v>356</v>
      </c>
      <c r="AA721" s="128" t="s">
        <v>331</v>
      </c>
      <c r="AB721" s="127" t="s">
        <v>509</v>
      </c>
      <c r="AC721" s="128" t="str">
        <f t="shared" si="11"/>
        <v>AndorraCar - Average</v>
      </c>
      <c r="AD721" s="128">
        <v>2023</v>
      </c>
      <c r="AE721" s="128">
        <v>0.21741843624161075</v>
      </c>
      <c r="AF721" s="128" t="s">
        <v>423</v>
      </c>
      <c r="AG721" s="128" t="s">
        <v>354</v>
      </c>
    </row>
    <row r="722" spans="26:33">
      <c r="Z722" s="130" t="s">
        <v>356</v>
      </c>
      <c r="AA722" s="128" t="s">
        <v>331</v>
      </c>
      <c r="AB722" s="127" t="s">
        <v>513</v>
      </c>
      <c r="AC722" s="128" t="str">
        <f t="shared" si="11"/>
        <v>AndorraCar - Diesel</v>
      </c>
      <c r="AD722" s="128">
        <v>2023</v>
      </c>
      <c r="AE722" s="128">
        <v>0.21127644888053693</v>
      </c>
      <c r="AF722" s="128" t="s">
        <v>423</v>
      </c>
      <c r="AG722" s="128" t="s">
        <v>354</v>
      </c>
    </row>
    <row r="723" spans="26:33">
      <c r="Z723" s="130" t="s">
        <v>356</v>
      </c>
      <c r="AA723" s="128" t="s">
        <v>331</v>
      </c>
      <c r="AB723" s="127" t="s">
        <v>511</v>
      </c>
      <c r="AC723" s="128" t="str">
        <f t="shared" si="11"/>
        <v>AndorraCar - Petrol</v>
      </c>
      <c r="AD723" s="128">
        <v>2023</v>
      </c>
      <c r="AE723" s="128">
        <v>0.2094185342281879</v>
      </c>
      <c r="AF723" s="128" t="s">
        <v>423</v>
      </c>
      <c r="AG723" s="128" t="s">
        <v>354</v>
      </c>
    </row>
    <row r="724" spans="26:33">
      <c r="Z724" s="130" t="s">
        <v>356</v>
      </c>
      <c r="AA724" s="128" t="s">
        <v>331</v>
      </c>
      <c r="AB724" s="127" t="s">
        <v>516</v>
      </c>
      <c r="AC724" s="128" t="str">
        <f t="shared" si="11"/>
        <v>AndorraCar - Hybrid</v>
      </c>
      <c r="AD724" s="128">
        <v>2023</v>
      </c>
      <c r="AE724" s="128">
        <v>0.15006858791946306</v>
      </c>
      <c r="AF724" s="128" t="s">
        <v>423</v>
      </c>
      <c r="AG724" s="128" t="s">
        <v>354</v>
      </c>
    </row>
    <row r="725" spans="26:33">
      <c r="Z725" s="130" t="s">
        <v>360</v>
      </c>
      <c r="AA725" s="128" t="s">
        <v>331</v>
      </c>
      <c r="AB725" s="127" t="s">
        <v>509</v>
      </c>
      <c r="AC725" s="128" t="str">
        <f t="shared" si="11"/>
        <v>AustriaCar - Average</v>
      </c>
      <c r="AD725" s="128">
        <v>2023</v>
      </c>
      <c r="AE725" s="128">
        <v>0.21741843624161075</v>
      </c>
      <c r="AF725" s="128" t="s">
        <v>423</v>
      </c>
      <c r="AG725" s="128" t="s">
        <v>354</v>
      </c>
    </row>
    <row r="726" spans="26:33">
      <c r="Z726" s="130" t="s">
        <v>360</v>
      </c>
      <c r="AA726" s="128" t="s">
        <v>331</v>
      </c>
      <c r="AB726" s="127" t="s">
        <v>513</v>
      </c>
      <c r="AC726" s="128" t="str">
        <f t="shared" si="11"/>
        <v>AustriaCar - Diesel</v>
      </c>
      <c r="AD726" s="128">
        <v>2023</v>
      </c>
      <c r="AE726" s="128">
        <v>0.21127644888053693</v>
      </c>
      <c r="AF726" s="128" t="s">
        <v>423</v>
      </c>
      <c r="AG726" s="128" t="s">
        <v>354</v>
      </c>
    </row>
    <row r="727" spans="26:33">
      <c r="Z727" s="130" t="s">
        <v>360</v>
      </c>
      <c r="AA727" s="128" t="s">
        <v>331</v>
      </c>
      <c r="AB727" s="127" t="s">
        <v>511</v>
      </c>
      <c r="AC727" s="128" t="str">
        <f t="shared" si="11"/>
        <v>AustriaCar - Petrol</v>
      </c>
      <c r="AD727" s="128">
        <v>2023</v>
      </c>
      <c r="AE727" s="128">
        <v>0.2094185342281879</v>
      </c>
      <c r="AF727" s="128" t="s">
        <v>423</v>
      </c>
      <c r="AG727" s="128" t="s">
        <v>354</v>
      </c>
    </row>
    <row r="728" spans="26:33">
      <c r="Z728" s="130" t="s">
        <v>360</v>
      </c>
      <c r="AA728" s="128" t="s">
        <v>331</v>
      </c>
      <c r="AB728" s="127" t="s">
        <v>516</v>
      </c>
      <c r="AC728" s="128" t="str">
        <f t="shared" si="11"/>
        <v>AustriaCar - Hybrid</v>
      </c>
      <c r="AD728" s="128">
        <v>2023</v>
      </c>
      <c r="AE728" s="128">
        <v>0.15006858791946306</v>
      </c>
      <c r="AF728" s="128" t="s">
        <v>423</v>
      </c>
      <c r="AG728" s="128" t="s">
        <v>354</v>
      </c>
    </row>
    <row r="729" spans="26:33">
      <c r="Z729" s="130" t="s">
        <v>364</v>
      </c>
      <c r="AA729" s="128" t="s">
        <v>331</v>
      </c>
      <c r="AB729" s="127" t="s">
        <v>509</v>
      </c>
      <c r="AC729" s="128" t="str">
        <f t="shared" si="11"/>
        <v>BelarusCar - Average</v>
      </c>
      <c r="AD729" s="128">
        <v>2023</v>
      </c>
      <c r="AE729" s="128">
        <v>0.21741843624161075</v>
      </c>
      <c r="AF729" s="128" t="s">
        <v>423</v>
      </c>
      <c r="AG729" s="128" t="s">
        <v>354</v>
      </c>
    </row>
    <row r="730" spans="26:33">
      <c r="Z730" s="130" t="s">
        <v>364</v>
      </c>
      <c r="AA730" s="128" t="s">
        <v>331</v>
      </c>
      <c r="AB730" s="127" t="s">
        <v>513</v>
      </c>
      <c r="AC730" s="128" t="str">
        <f t="shared" si="11"/>
        <v>BelarusCar - Diesel</v>
      </c>
      <c r="AD730" s="128">
        <v>2023</v>
      </c>
      <c r="AE730" s="128">
        <v>0.21127644888053693</v>
      </c>
      <c r="AF730" s="128" t="s">
        <v>423</v>
      </c>
      <c r="AG730" s="128" t="s">
        <v>354</v>
      </c>
    </row>
    <row r="731" spans="26:33">
      <c r="Z731" s="130" t="s">
        <v>364</v>
      </c>
      <c r="AA731" s="128" t="s">
        <v>331</v>
      </c>
      <c r="AB731" s="127" t="s">
        <v>511</v>
      </c>
      <c r="AC731" s="128" t="str">
        <f t="shared" si="11"/>
        <v>BelarusCar - Petrol</v>
      </c>
      <c r="AD731" s="128">
        <v>2023</v>
      </c>
      <c r="AE731" s="128">
        <v>0.2094185342281879</v>
      </c>
      <c r="AF731" s="128" t="s">
        <v>423</v>
      </c>
      <c r="AG731" s="128" t="s">
        <v>354</v>
      </c>
    </row>
    <row r="732" spans="26:33">
      <c r="Z732" s="130" t="s">
        <v>364</v>
      </c>
      <c r="AA732" s="128" t="s">
        <v>331</v>
      </c>
      <c r="AB732" s="127" t="s">
        <v>516</v>
      </c>
      <c r="AC732" s="128" t="str">
        <f t="shared" si="11"/>
        <v>BelarusCar - Hybrid</v>
      </c>
      <c r="AD732" s="128">
        <v>2023</v>
      </c>
      <c r="AE732" s="128">
        <v>0.15006858791946306</v>
      </c>
      <c r="AF732" s="128" t="s">
        <v>423</v>
      </c>
      <c r="AG732" s="128" t="s">
        <v>354</v>
      </c>
    </row>
    <row r="733" spans="26:33">
      <c r="Z733" s="130" t="s">
        <v>367</v>
      </c>
      <c r="AA733" s="128" t="s">
        <v>331</v>
      </c>
      <c r="AB733" s="127" t="s">
        <v>509</v>
      </c>
      <c r="AC733" s="128" t="str">
        <f t="shared" si="11"/>
        <v>BelgiumCar - Average</v>
      </c>
      <c r="AD733" s="128">
        <v>2023</v>
      </c>
      <c r="AE733" s="128">
        <v>0.21741843624161075</v>
      </c>
      <c r="AF733" s="128" t="s">
        <v>423</v>
      </c>
      <c r="AG733" s="128" t="s">
        <v>354</v>
      </c>
    </row>
    <row r="734" spans="26:33">
      <c r="Z734" s="130" t="s">
        <v>367</v>
      </c>
      <c r="AA734" s="128" t="s">
        <v>331</v>
      </c>
      <c r="AB734" s="127" t="s">
        <v>513</v>
      </c>
      <c r="AC734" s="128" t="str">
        <f t="shared" si="11"/>
        <v>BelgiumCar - Diesel</v>
      </c>
      <c r="AD734" s="128">
        <v>2023</v>
      </c>
      <c r="AE734" s="128">
        <v>0.21127644888053693</v>
      </c>
      <c r="AF734" s="128" t="s">
        <v>423</v>
      </c>
      <c r="AG734" s="128" t="s">
        <v>354</v>
      </c>
    </row>
    <row r="735" spans="26:33">
      <c r="Z735" s="130" t="s">
        <v>367</v>
      </c>
      <c r="AA735" s="128" t="s">
        <v>331</v>
      </c>
      <c r="AB735" s="127" t="s">
        <v>511</v>
      </c>
      <c r="AC735" s="128" t="str">
        <f t="shared" si="11"/>
        <v>BelgiumCar - Petrol</v>
      </c>
      <c r="AD735" s="128">
        <v>2023</v>
      </c>
      <c r="AE735" s="128">
        <v>0.2094185342281879</v>
      </c>
      <c r="AF735" s="128" t="s">
        <v>423</v>
      </c>
      <c r="AG735" s="128" t="s">
        <v>354</v>
      </c>
    </row>
    <row r="736" spans="26:33">
      <c r="Z736" s="130" t="s">
        <v>367</v>
      </c>
      <c r="AA736" s="128" t="s">
        <v>331</v>
      </c>
      <c r="AB736" s="127" t="s">
        <v>516</v>
      </c>
      <c r="AC736" s="128" t="str">
        <f t="shared" si="11"/>
        <v>BelgiumCar - Hybrid</v>
      </c>
      <c r="AD736" s="128">
        <v>2023</v>
      </c>
      <c r="AE736" s="128">
        <v>0.15006858791946306</v>
      </c>
      <c r="AF736" s="128" t="s">
        <v>423</v>
      </c>
      <c r="AG736" s="128" t="s">
        <v>354</v>
      </c>
    </row>
    <row r="737" spans="26:33">
      <c r="Z737" s="130" t="s">
        <v>371</v>
      </c>
      <c r="AA737" s="128" t="s">
        <v>331</v>
      </c>
      <c r="AB737" s="127" t="s">
        <v>509</v>
      </c>
      <c r="AC737" s="128" t="str">
        <f t="shared" si="11"/>
        <v>Bosnia and HerzegovinaCar - Average</v>
      </c>
      <c r="AD737" s="128">
        <v>2023</v>
      </c>
      <c r="AE737" s="128">
        <v>0.21741843624161075</v>
      </c>
      <c r="AF737" s="128" t="s">
        <v>423</v>
      </c>
      <c r="AG737" s="128" t="s">
        <v>354</v>
      </c>
    </row>
    <row r="738" spans="26:33">
      <c r="Z738" s="130" t="s">
        <v>371</v>
      </c>
      <c r="AA738" s="128" t="s">
        <v>331</v>
      </c>
      <c r="AB738" s="127" t="s">
        <v>513</v>
      </c>
      <c r="AC738" s="128" t="str">
        <f t="shared" si="11"/>
        <v>Bosnia and HerzegovinaCar - Diesel</v>
      </c>
      <c r="AD738" s="128">
        <v>2023</v>
      </c>
      <c r="AE738" s="128">
        <v>0.21127644888053693</v>
      </c>
      <c r="AF738" s="128" t="s">
        <v>423</v>
      </c>
      <c r="AG738" s="128" t="s">
        <v>354</v>
      </c>
    </row>
    <row r="739" spans="26:33">
      <c r="Z739" s="130" t="s">
        <v>371</v>
      </c>
      <c r="AA739" s="128" t="s">
        <v>331</v>
      </c>
      <c r="AB739" s="127" t="s">
        <v>511</v>
      </c>
      <c r="AC739" s="128" t="str">
        <f t="shared" si="11"/>
        <v>Bosnia and HerzegovinaCar - Petrol</v>
      </c>
      <c r="AD739" s="128">
        <v>2023</v>
      </c>
      <c r="AE739" s="128">
        <v>0.2094185342281879</v>
      </c>
      <c r="AF739" s="128" t="s">
        <v>423</v>
      </c>
      <c r="AG739" s="128" t="s">
        <v>354</v>
      </c>
    </row>
    <row r="740" spans="26:33">
      <c r="Z740" s="130" t="s">
        <v>371</v>
      </c>
      <c r="AA740" s="128" t="s">
        <v>331</v>
      </c>
      <c r="AB740" s="127" t="s">
        <v>516</v>
      </c>
      <c r="AC740" s="128" t="str">
        <f t="shared" si="11"/>
        <v>Bosnia and HerzegovinaCar - Hybrid</v>
      </c>
      <c r="AD740" s="128">
        <v>2023</v>
      </c>
      <c r="AE740" s="128">
        <v>0.15006858791946306</v>
      </c>
      <c r="AF740" s="128" t="s">
        <v>423</v>
      </c>
      <c r="AG740" s="128" t="s">
        <v>354</v>
      </c>
    </row>
    <row r="741" spans="26:33">
      <c r="Z741" s="130" t="s">
        <v>376</v>
      </c>
      <c r="AA741" s="128" t="s">
        <v>331</v>
      </c>
      <c r="AB741" s="127" t="s">
        <v>509</v>
      </c>
      <c r="AC741" s="128" t="str">
        <f t="shared" si="11"/>
        <v>BulgariaCar - Average</v>
      </c>
      <c r="AD741" s="128">
        <v>2023</v>
      </c>
      <c r="AE741" s="128">
        <v>0.21741843624161075</v>
      </c>
      <c r="AF741" s="128" t="s">
        <v>423</v>
      </c>
      <c r="AG741" s="128" t="s">
        <v>354</v>
      </c>
    </row>
    <row r="742" spans="26:33">
      <c r="Z742" s="130" t="s">
        <v>376</v>
      </c>
      <c r="AA742" s="128" t="s">
        <v>331</v>
      </c>
      <c r="AB742" s="127" t="s">
        <v>513</v>
      </c>
      <c r="AC742" s="128" t="str">
        <f t="shared" si="11"/>
        <v>BulgariaCar - Diesel</v>
      </c>
      <c r="AD742" s="128">
        <v>2023</v>
      </c>
      <c r="AE742" s="128">
        <v>0.21127644888053693</v>
      </c>
      <c r="AF742" s="128" t="s">
        <v>423</v>
      </c>
      <c r="AG742" s="128" t="s">
        <v>354</v>
      </c>
    </row>
    <row r="743" spans="26:33">
      <c r="Z743" s="130" t="s">
        <v>376</v>
      </c>
      <c r="AA743" s="128" t="s">
        <v>331</v>
      </c>
      <c r="AB743" s="127" t="s">
        <v>511</v>
      </c>
      <c r="AC743" s="128" t="str">
        <f t="shared" si="11"/>
        <v>BulgariaCar - Petrol</v>
      </c>
      <c r="AD743" s="128">
        <v>2023</v>
      </c>
      <c r="AE743" s="128">
        <v>0.2094185342281879</v>
      </c>
      <c r="AF743" s="128" t="s">
        <v>423</v>
      </c>
      <c r="AG743" s="128" t="s">
        <v>354</v>
      </c>
    </row>
    <row r="744" spans="26:33">
      <c r="Z744" s="130" t="s">
        <v>376</v>
      </c>
      <c r="AA744" s="128" t="s">
        <v>331</v>
      </c>
      <c r="AB744" s="127" t="s">
        <v>516</v>
      </c>
      <c r="AC744" s="128" t="str">
        <f t="shared" si="11"/>
        <v>BulgariaCar - Hybrid</v>
      </c>
      <c r="AD744" s="128">
        <v>2023</v>
      </c>
      <c r="AE744" s="128">
        <v>0.15006858791946306</v>
      </c>
      <c r="AF744" s="128" t="s">
        <v>423</v>
      </c>
      <c r="AG744" s="128" t="s">
        <v>354</v>
      </c>
    </row>
    <row r="745" spans="26:33">
      <c r="Z745" s="130" t="s">
        <v>379</v>
      </c>
      <c r="AA745" s="128" t="s">
        <v>331</v>
      </c>
      <c r="AB745" s="127" t="s">
        <v>509</v>
      </c>
      <c r="AC745" s="128" t="str">
        <f t="shared" si="11"/>
        <v>CroatiaCar - Average</v>
      </c>
      <c r="AD745" s="128">
        <v>2023</v>
      </c>
      <c r="AE745" s="128">
        <v>0.21741843624161075</v>
      </c>
      <c r="AF745" s="128" t="s">
        <v>423</v>
      </c>
      <c r="AG745" s="128" t="s">
        <v>354</v>
      </c>
    </row>
    <row r="746" spans="26:33">
      <c r="Z746" s="130" t="s">
        <v>379</v>
      </c>
      <c r="AA746" s="128" t="s">
        <v>331</v>
      </c>
      <c r="AB746" s="127" t="s">
        <v>513</v>
      </c>
      <c r="AC746" s="128" t="str">
        <f t="shared" si="11"/>
        <v>CroatiaCar - Diesel</v>
      </c>
      <c r="AD746" s="128">
        <v>2023</v>
      </c>
      <c r="AE746" s="128">
        <v>0.21127644888053693</v>
      </c>
      <c r="AF746" s="128" t="s">
        <v>423</v>
      </c>
      <c r="AG746" s="128" t="s">
        <v>354</v>
      </c>
    </row>
    <row r="747" spans="26:33">
      <c r="Z747" s="130" t="s">
        <v>379</v>
      </c>
      <c r="AA747" s="128" t="s">
        <v>331</v>
      </c>
      <c r="AB747" s="127" t="s">
        <v>511</v>
      </c>
      <c r="AC747" s="128" t="str">
        <f t="shared" si="11"/>
        <v>CroatiaCar - Petrol</v>
      </c>
      <c r="AD747" s="128">
        <v>2023</v>
      </c>
      <c r="AE747" s="128">
        <v>0.2094185342281879</v>
      </c>
      <c r="AF747" s="128" t="s">
        <v>423</v>
      </c>
      <c r="AG747" s="128" t="s">
        <v>354</v>
      </c>
    </row>
    <row r="748" spans="26:33">
      <c r="Z748" s="130" t="s">
        <v>379</v>
      </c>
      <c r="AA748" s="128" t="s">
        <v>331</v>
      </c>
      <c r="AB748" s="127" t="s">
        <v>516</v>
      </c>
      <c r="AC748" s="128" t="str">
        <f t="shared" si="11"/>
        <v>CroatiaCar - Hybrid</v>
      </c>
      <c r="AD748" s="128">
        <v>2023</v>
      </c>
      <c r="AE748" s="128">
        <v>0.15006858791946306</v>
      </c>
      <c r="AF748" s="128" t="s">
        <v>423</v>
      </c>
      <c r="AG748" s="128" t="s">
        <v>354</v>
      </c>
    </row>
    <row r="749" spans="26:33">
      <c r="Z749" s="130" t="s">
        <v>424</v>
      </c>
      <c r="AA749" s="128" t="s">
        <v>331</v>
      </c>
      <c r="AB749" s="127" t="s">
        <v>509</v>
      </c>
      <c r="AC749" s="128" t="str">
        <f t="shared" si="11"/>
        <v>CyprusCar - Average</v>
      </c>
      <c r="AD749" s="128">
        <v>2023</v>
      </c>
      <c r="AE749" s="128">
        <v>0.21741843624161075</v>
      </c>
      <c r="AF749" s="128" t="s">
        <v>423</v>
      </c>
      <c r="AG749" s="128" t="s">
        <v>354</v>
      </c>
    </row>
    <row r="750" spans="26:33">
      <c r="Z750" s="130" t="s">
        <v>424</v>
      </c>
      <c r="AA750" s="128" t="s">
        <v>331</v>
      </c>
      <c r="AB750" s="127" t="s">
        <v>513</v>
      </c>
      <c r="AC750" s="128" t="str">
        <f t="shared" si="11"/>
        <v>CyprusCar - Diesel</v>
      </c>
      <c r="AD750" s="128">
        <v>2023</v>
      </c>
      <c r="AE750" s="128">
        <v>0.21127644888053693</v>
      </c>
      <c r="AF750" s="128" t="s">
        <v>423</v>
      </c>
      <c r="AG750" s="128" t="s">
        <v>354</v>
      </c>
    </row>
    <row r="751" spans="26:33">
      <c r="Z751" s="130" t="s">
        <v>424</v>
      </c>
      <c r="AA751" s="128" t="s">
        <v>331</v>
      </c>
      <c r="AB751" s="127" t="s">
        <v>511</v>
      </c>
      <c r="AC751" s="128" t="str">
        <f t="shared" si="11"/>
        <v>CyprusCar - Petrol</v>
      </c>
      <c r="AD751" s="128">
        <v>2023</v>
      </c>
      <c r="AE751" s="128">
        <v>0.2094185342281879</v>
      </c>
      <c r="AF751" s="128" t="s">
        <v>423</v>
      </c>
      <c r="AG751" s="128" t="s">
        <v>354</v>
      </c>
    </row>
    <row r="752" spans="26:33">
      <c r="Z752" s="130" t="s">
        <v>424</v>
      </c>
      <c r="AA752" s="128" t="s">
        <v>331</v>
      </c>
      <c r="AB752" s="127" t="s">
        <v>516</v>
      </c>
      <c r="AC752" s="128" t="str">
        <f t="shared" si="11"/>
        <v>CyprusCar - Hybrid</v>
      </c>
      <c r="AD752" s="128">
        <v>2023</v>
      </c>
      <c r="AE752" s="128">
        <v>0.15006858791946306</v>
      </c>
      <c r="AF752" s="128" t="s">
        <v>423</v>
      </c>
      <c r="AG752" s="128" t="s">
        <v>354</v>
      </c>
    </row>
    <row r="753" spans="26:33">
      <c r="Z753" s="130" t="s">
        <v>380</v>
      </c>
      <c r="AA753" s="128" t="s">
        <v>331</v>
      </c>
      <c r="AB753" s="127" t="s">
        <v>509</v>
      </c>
      <c r="AC753" s="128" t="str">
        <f t="shared" si="11"/>
        <v>CzechiaCar - Average</v>
      </c>
      <c r="AD753" s="128">
        <v>2023</v>
      </c>
      <c r="AE753" s="128">
        <v>0.21741843624161075</v>
      </c>
      <c r="AF753" s="128" t="s">
        <v>423</v>
      </c>
      <c r="AG753" s="128" t="s">
        <v>354</v>
      </c>
    </row>
    <row r="754" spans="26:33">
      <c r="Z754" s="130" t="s">
        <v>380</v>
      </c>
      <c r="AA754" s="128" t="s">
        <v>331</v>
      </c>
      <c r="AB754" s="127" t="s">
        <v>513</v>
      </c>
      <c r="AC754" s="128" t="str">
        <f t="shared" si="11"/>
        <v>CzechiaCar - Diesel</v>
      </c>
      <c r="AD754" s="128">
        <v>2023</v>
      </c>
      <c r="AE754" s="128">
        <v>0.21127644888053693</v>
      </c>
      <c r="AF754" s="128" t="s">
        <v>423</v>
      </c>
      <c r="AG754" s="128" t="s">
        <v>354</v>
      </c>
    </row>
    <row r="755" spans="26:33">
      <c r="Z755" s="130" t="s">
        <v>380</v>
      </c>
      <c r="AA755" s="128" t="s">
        <v>331</v>
      </c>
      <c r="AB755" s="127" t="s">
        <v>511</v>
      </c>
      <c r="AC755" s="128" t="str">
        <f t="shared" si="11"/>
        <v>CzechiaCar - Petrol</v>
      </c>
      <c r="AD755" s="128">
        <v>2023</v>
      </c>
      <c r="AE755" s="128">
        <v>0.2094185342281879</v>
      </c>
      <c r="AF755" s="128" t="s">
        <v>423</v>
      </c>
      <c r="AG755" s="128" t="s">
        <v>354</v>
      </c>
    </row>
    <row r="756" spans="26:33">
      <c r="Z756" s="130" t="s">
        <v>380</v>
      </c>
      <c r="AA756" s="128" t="s">
        <v>331</v>
      </c>
      <c r="AB756" s="127" t="s">
        <v>516</v>
      </c>
      <c r="AC756" s="128" t="str">
        <f t="shared" si="11"/>
        <v>CzechiaCar - Hybrid</v>
      </c>
      <c r="AD756" s="128">
        <v>2023</v>
      </c>
      <c r="AE756" s="128">
        <v>0.15006858791946306</v>
      </c>
      <c r="AF756" s="128" t="s">
        <v>423</v>
      </c>
      <c r="AG756" s="128" t="s">
        <v>354</v>
      </c>
    </row>
    <row r="757" spans="26:33">
      <c r="Z757" s="130" t="s">
        <v>381</v>
      </c>
      <c r="AA757" s="128" t="s">
        <v>331</v>
      </c>
      <c r="AB757" s="127" t="s">
        <v>509</v>
      </c>
      <c r="AC757" s="128" t="str">
        <f t="shared" si="11"/>
        <v>DenmarkCar - Average</v>
      </c>
      <c r="AD757" s="128">
        <v>2023</v>
      </c>
      <c r="AE757" s="128">
        <v>0.21741843624161075</v>
      </c>
      <c r="AF757" s="128" t="s">
        <v>423</v>
      </c>
      <c r="AG757" s="128" t="s">
        <v>354</v>
      </c>
    </row>
    <row r="758" spans="26:33">
      <c r="Z758" s="130" t="s">
        <v>381</v>
      </c>
      <c r="AA758" s="128" t="s">
        <v>331</v>
      </c>
      <c r="AB758" s="127" t="s">
        <v>513</v>
      </c>
      <c r="AC758" s="128" t="str">
        <f t="shared" si="11"/>
        <v>DenmarkCar - Diesel</v>
      </c>
      <c r="AD758" s="128">
        <v>2023</v>
      </c>
      <c r="AE758" s="128">
        <v>0.21127644888053693</v>
      </c>
      <c r="AF758" s="128" t="s">
        <v>423</v>
      </c>
      <c r="AG758" s="128" t="s">
        <v>354</v>
      </c>
    </row>
    <row r="759" spans="26:33">
      <c r="Z759" s="130" t="s">
        <v>381</v>
      </c>
      <c r="AA759" s="128" t="s">
        <v>331</v>
      </c>
      <c r="AB759" s="127" t="s">
        <v>511</v>
      </c>
      <c r="AC759" s="128" t="str">
        <f t="shared" si="11"/>
        <v>DenmarkCar - Petrol</v>
      </c>
      <c r="AD759" s="128">
        <v>2023</v>
      </c>
      <c r="AE759" s="128">
        <v>0.2094185342281879</v>
      </c>
      <c r="AF759" s="128" t="s">
        <v>423</v>
      </c>
      <c r="AG759" s="128" t="s">
        <v>354</v>
      </c>
    </row>
    <row r="760" spans="26:33">
      <c r="Z760" s="130" t="s">
        <v>381</v>
      </c>
      <c r="AA760" s="128" t="s">
        <v>331</v>
      </c>
      <c r="AB760" s="127" t="s">
        <v>516</v>
      </c>
      <c r="AC760" s="128" t="str">
        <f t="shared" si="11"/>
        <v>DenmarkCar - Hybrid</v>
      </c>
      <c r="AD760" s="128">
        <v>2023</v>
      </c>
      <c r="AE760" s="128">
        <v>0.15006858791946306</v>
      </c>
      <c r="AF760" s="128" t="s">
        <v>423</v>
      </c>
      <c r="AG760" s="128" t="s">
        <v>354</v>
      </c>
    </row>
    <row r="761" spans="26:33">
      <c r="Z761" s="130" t="s">
        <v>382</v>
      </c>
      <c r="AA761" s="128" t="s">
        <v>331</v>
      </c>
      <c r="AB761" s="127" t="s">
        <v>509</v>
      </c>
      <c r="AC761" s="128" t="str">
        <f t="shared" si="11"/>
        <v>EstoniaCar - Average</v>
      </c>
      <c r="AD761" s="128">
        <v>2023</v>
      </c>
      <c r="AE761" s="128">
        <v>0.21741843624161075</v>
      </c>
      <c r="AF761" s="128" t="s">
        <v>423</v>
      </c>
      <c r="AG761" s="128" t="s">
        <v>354</v>
      </c>
    </row>
    <row r="762" spans="26:33">
      <c r="Z762" s="130" t="s">
        <v>382</v>
      </c>
      <c r="AA762" s="128" t="s">
        <v>331</v>
      </c>
      <c r="AB762" s="127" t="s">
        <v>513</v>
      </c>
      <c r="AC762" s="128" t="str">
        <f t="shared" si="11"/>
        <v>EstoniaCar - Diesel</v>
      </c>
      <c r="AD762" s="128">
        <v>2023</v>
      </c>
      <c r="AE762" s="128">
        <v>0.21127644888053693</v>
      </c>
      <c r="AF762" s="128" t="s">
        <v>423</v>
      </c>
      <c r="AG762" s="128" t="s">
        <v>354</v>
      </c>
    </row>
    <row r="763" spans="26:33">
      <c r="Z763" s="130" t="s">
        <v>382</v>
      </c>
      <c r="AA763" s="128" t="s">
        <v>331</v>
      </c>
      <c r="AB763" s="127" t="s">
        <v>511</v>
      </c>
      <c r="AC763" s="128" t="str">
        <f t="shared" si="11"/>
        <v>EstoniaCar - Petrol</v>
      </c>
      <c r="AD763" s="128">
        <v>2023</v>
      </c>
      <c r="AE763" s="128">
        <v>0.2094185342281879</v>
      </c>
      <c r="AF763" s="128" t="s">
        <v>423</v>
      </c>
      <c r="AG763" s="128" t="s">
        <v>354</v>
      </c>
    </row>
    <row r="764" spans="26:33">
      <c r="Z764" s="130" t="s">
        <v>382</v>
      </c>
      <c r="AA764" s="128" t="s">
        <v>331</v>
      </c>
      <c r="AB764" s="127" t="s">
        <v>516</v>
      </c>
      <c r="AC764" s="128" t="str">
        <f t="shared" si="11"/>
        <v>EstoniaCar - Hybrid</v>
      </c>
      <c r="AD764" s="128">
        <v>2023</v>
      </c>
      <c r="AE764" s="128">
        <v>0.15006858791946306</v>
      </c>
      <c r="AF764" s="128" t="s">
        <v>423</v>
      </c>
      <c r="AG764" s="128" t="s">
        <v>354</v>
      </c>
    </row>
    <row r="765" spans="26:33">
      <c r="Z765" s="130" t="s">
        <v>425</v>
      </c>
      <c r="AA765" s="128" t="s">
        <v>331</v>
      </c>
      <c r="AB765" s="127" t="s">
        <v>509</v>
      </c>
      <c r="AC765" s="128" t="str">
        <f t="shared" si="11"/>
        <v>EU-27Car - Average</v>
      </c>
      <c r="AD765" s="128">
        <v>2023</v>
      </c>
      <c r="AE765" s="128">
        <v>0.21741843624161075</v>
      </c>
      <c r="AF765" s="128" t="s">
        <v>423</v>
      </c>
      <c r="AG765" s="128" t="s">
        <v>354</v>
      </c>
    </row>
    <row r="766" spans="26:33">
      <c r="Z766" s="130" t="s">
        <v>425</v>
      </c>
      <c r="AA766" s="128" t="s">
        <v>331</v>
      </c>
      <c r="AB766" s="127" t="s">
        <v>513</v>
      </c>
      <c r="AC766" s="128" t="str">
        <f t="shared" si="11"/>
        <v>EU-27Car - Diesel</v>
      </c>
      <c r="AD766" s="128">
        <v>2023</v>
      </c>
      <c r="AE766" s="128">
        <v>0.21127644888053693</v>
      </c>
      <c r="AF766" s="128" t="s">
        <v>423</v>
      </c>
      <c r="AG766" s="128" t="s">
        <v>354</v>
      </c>
    </row>
    <row r="767" spans="26:33">
      <c r="Z767" s="130" t="s">
        <v>425</v>
      </c>
      <c r="AA767" s="128" t="s">
        <v>331</v>
      </c>
      <c r="AB767" s="127" t="s">
        <v>511</v>
      </c>
      <c r="AC767" s="128" t="str">
        <f t="shared" si="11"/>
        <v>EU-27Car - Petrol</v>
      </c>
      <c r="AD767" s="128">
        <v>2023</v>
      </c>
      <c r="AE767" s="128">
        <v>0.2094185342281879</v>
      </c>
      <c r="AF767" s="128" t="s">
        <v>423</v>
      </c>
      <c r="AG767" s="128" t="s">
        <v>354</v>
      </c>
    </row>
    <row r="768" spans="26:33">
      <c r="Z768" s="130" t="s">
        <v>425</v>
      </c>
      <c r="AA768" s="128" t="s">
        <v>331</v>
      </c>
      <c r="AB768" s="127" t="s">
        <v>516</v>
      </c>
      <c r="AC768" s="128" t="str">
        <f t="shared" si="11"/>
        <v>EU-27Car - Hybrid</v>
      </c>
      <c r="AD768" s="128">
        <v>2023</v>
      </c>
      <c r="AE768" s="128">
        <v>0.15006858791946306</v>
      </c>
      <c r="AF768" s="128" t="s">
        <v>423</v>
      </c>
      <c r="AG768" s="128" t="s">
        <v>354</v>
      </c>
    </row>
    <row r="769" spans="26:33">
      <c r="Z769" s="130" t="s">
        <v>383</v>
      </c>
      <c r="AA769" s="128" t="s">
        <v>331</v>
      </c>
      <c r="AB769" s="127" t="s">
        <v>509</v>
      </c>
      <c r="AC769" s="128" t="str">
        <f t="shared" si="11"/>
        <v>FinlandCar - Average</v>
      </c>
      <c r="AD769" s="128">
        <v>2023</v>
      </c>
      <c r="AE769" s="128">
        <v>0.21741843624161075</v>
      </c>
      <c r="AF769" s="128" t="s">
        <v>423</v>
      </c>
      <c r="AG769" s="128" t="s">
        <v>354</v>
      </c>
    </row>
    <row r="770" spans="26:33">
      <c r="Z770" s="130" t="s">
        <v>383</v>
      </c>
      <c r="AA770" s="128" t="s">
        <v>331</v>
      </c>
      <c r="AB770" s="127" t="s">
        <v>513</v>
      </c>
      <c r="AC770" s="128" t="str">
        <f t="shared" si="11"/>
        <v>FinlandCar - Diesel</v>
      </c>
      <c r="AD770" s="128">
        <v>2023</v>
      </c>
      <c r="AE770" s="128">
        <v>0.21127644888053693</v>
      </c>
      <c r="AF770" s="128" t="s">
        <v>423</v>
      </c>
      <c r="AG770" s="128" t="s">
        <v>354</v>
      </c>
    </row>
    <row r="771" spans="26:33">
      <c r="Z771" s="130" t="s">
        <v>383</v>
      </c>
      <c r="AA771" s="128" t="s">
        <v>331</v>
      </c>
      <c r="AB771" s="127" t="s">
        <v>511</v>
      </c>
      <c r="AC771" s="128" t="str">
        <f t="shared" ref="AC771:AC834" si="12">Z771&amp;AB771</f>
        <v>FinlandCar - Petrol</v>
      </c>
      <c r="AD771" s="128">
        <v>2023</v>
      </c>
      <c r="AE771" s="128">
        <v>0.2094185342281879</v>
      </c>
      <c r="AF771" s="128" t="s">
        <v>423</v>
      </c>
      <c r="AG771" s="128" t="s">
        <v>354</v>
      </c>
    </row>
    <row r="772" spans="26:33">
      <c r="Z772" s="130" t="s">
        <v>383</v>
      </c>
      <c r="AA772" s="128" t="s">
        <v>331</v>
      </c>
      <c r="AB772" s="127" t="s">
        <v>516</v>
      </c>
      <c r="AC772" s="128" t="str">
        <f t="shared" si="12"/>
        <v>FinlandCar - Hybrid</v>
      </c>
      <c r="AD772" s="128">
        <v>2023</v>
      </c>
      <c r="AE772" s="128">
        <v>0.15006858791946306</v>
      </c>
      <c r="AF772" s="128" t="s">
        <v>423</v>
      </c>
      <c r="AG772" s="128" t="s">
        <v>354</v>
      </c>
    </row>
    <row r="773" spans="26:33">
      <c r="Z773" s="130" t="s">
        <v>384</v>
      </c>
      <c r="AA773" s="128" t="s">
        <v>331</v>
      </c>
      <c r="AB773" s="127" t="s">
        <v>509</v>
      </c>
      <c r="AC773" s="128" t="str">
        <f t="shared" si="12"/>
        <v>FranceCar - Average</v>
      </c>
      <c r="AD773" s="128">
        <v>2018</v>
      </c>
      <c r="AE773" s="128">
        <v>0.23100000000000001</v>
      </c>
      <c r="AF773" s="128" t="s">
        <v>423</v>
      </c>
      <c r="AG773" s="127" t="s">
        <v>351</v>
      </c>
    </row>
    <row r="774" spans="26:33">
      <c r="Z774" s="130" t="s">
        <v>384</v>
      </c>
      <c r="AA774" s="128" t="s">
        <v>331</v>
      </c>
      <c r="AB774" s="127" t="s">
        <v>513</v>
      </c>
      <c r="AC774" s="128" t="str">
        <f t="shared" si="12"/>
        <v>FranceCar - Diesel</v>
      </c>
      <c r="AD774" s="128">
        <v>2018</v>
      </c>
      <c r="AE774" s="128">
        <v>0.22700000000000001</v>
      </c>
      <c r="AF774" s="128" t="s">
        <v>423</v>
      </c>
      <c r="AG774" s="127" t="s">
        <v>351</v>
      </c>
    </row>
    <row r="775" spans="26:33">
      <c r="Z775" s="130" t="s">
        <v>384</v>
      </c>
      <c r="AA775" s="128" t="s">
        <v>331</v>
      </c>
      <c r="AB775" s="127" t="s">
        <v>511</v>
      </c>
      <c r="AC775" s="128" t="str">
        <f t="shared" si="12"/>
        <v>FranceCar - Petrol</v>
      </c>
      <c r="AD775" s="128">
        <v>2018</v>
      </c>
      <c r="AE775" s="128">
        <v>0.23899999999999999</v>
      </c>
      <c r="AF775" s="128" t="s">
        <v>423</v>
      </c>
      <c r="AG775" s="127" t="s">
        <v>351</v>
      </c>
    </row>
    <row r="776" spans="26:33">
      <c r="Z776" s="130" t="s">
        <v>384</v>
      </c>
      <c r="AA776" s="128" t="s">
        <v>331</v>
      </c>
      <c r="AB776" s="127" t="s">
        <v>516</v>
      </c>
      <c r="AC776" s="128" t="str">
        <f t="shared" si="12"/>
        <v>FranceCar - Hybrid</v>
      </c>
      <c r="AD776" s="128">
        <v>2018</v>
      </c>
      <c r="AE776" s="128">
        <v>0.183</v>
      </c>
      <c r="AF776" s="128" t="s">
        <v>423</v>
      </c>
      <c r="AG776" s="127" t="s">
        <v>351</v>
      </c>
    </row>
    <row r="777" spans="26:33">
      <c r="Z777" s="130" t="s">
        <v>385</v>
      </c>
      <c r="AA777" s="128" t="s">
        <v>331</v>
      </c>
      <c r="AB777" s="127" t="s">
        <v>509</v>
      </c>
      <c r="AC777" s="128" t="str">
        <f t="shared" si="12"/>
        <v>GermanyCar - Average</v>
      </c>
      <c r="AD777" s="128">
        <v>2023</v>
      </c>
      <c r="AE777" s="128">
        <v>0.21741843624161075</v>
      </c>
      <c r="AF777" s="128" t="s">
        <v>423</v>
      </c>
      <c r="AG777" s="128" t="s">
        <v>354</v>
      </c>
    </row>
    <row r="778" spans="26:33">
      <c r="Z778" s="130" t="s">
        <v>385</v>
      </c>
      <c r="AA778" s="128" t="s">
        <v>331</v>
      </c>
      <c r="AB778" s="127" t="s">
        <v>513</v>
      </c>
      <c r="AC778" s="128" t="str">
        <f t="shared" si="12"/>
        <v>GermanyCar - Diesel</v>
      </c>
      <c r="AD778" s="128">
        <v>2023</v>
      </c>
      <c r="AE778" s="128">
        <v>0.21820000000000001</v>
      </c>
      <c r="AF778" s="128" t="s">
        <v>423</v>
      </c>
      <c r="AG778" s="128" t="s">
        <v>422</v>
      </c>
    </row>
    <row r="779" spans="26:33">
      <c r="Z779" s="130" t="s">
        <v>385</v>
      </c>
      <c r="AA779" s="128" t="s">
        <v>331</v>
      </c>
      <c r="AB779" s="127" t="s">
        <v>511</v>
      </c>
      <c r="AC779" s="128" t="str">
        <f t="shared" si="12"/>
        <v>GermanyCar - Petrol</v>
      </c>
      <c r="AD779" s="128">
        <v>2023</v>
      </c>
      <c r="AE779" s="128">
        <v>0.2278</v>
      </c>
      <c r="AF779" s="128" t="s">
        <v>423</v>
      </c>
      <c r="AG779" s="128" t="s">
        <v>422</v>
      </c>
    </row>
    <row r="780" spans="26:33">
      <c r="Z780" s="130" t="s">
        <v>385</v>
      </c>
      <c r="AA780" s="128" t="s">
        <v>331</v>
      </c>
      <c r="AB780" s="127" t="s">
        <v>516</v>
      </c>
      <c r="AC780" s="128" t="str">
        <f t="shared" si="12"/>
        <v>GermanyCar - Hybrid</v>
      </c>
      <c r="AD780" s="128">
        <v>2023</v>
      </c>
      <c r="AE780" s="128">
        <v>0.15006858791946306</v>
      </c>
      <c r="AF780" s="128" t="s">
        <v>423</v>
      </c>
      <c r="AG780" s="128" t="s">
        <v>354</v>
      </c>
    </row>
    <row r="781" spans="26:33">
      <c r="Z781" s="130" t="s">
        <v>386</v>
      </c>
      <c r="AA781" s="128" t="s">
        <v>331</v>
      </c>
      <c r="AB781" s="127" t="s">
        <v>509</v>
      </c>
      <c r="AC781" s="128" t="str">
        <f t="shared" si="12"/>
        <v>GreeceCar - Average</v>
      </c>
      <c r="AD781" s="128">
        <v>2023</v>
      </c>
      <c r="AE781" s="128">
        <v>0.21741843624161075</v>
      </c>
      <c r="AF781" s="128" t="s">
        <v>423</v>
      </c>
      <c r="AG781" s="128" t="s">
        <v>354</v>
      </c>
    </row>
    <row r="782" spans="26:33">
      <c r="Z782" s="130" t="s">
        <v>386</v>
      </c>
      <c r="AA782" s="128" t="s">
        <v>331</v>
      </c>
      <c r="AB782" s="127" t="s">
        <v>511</v>
      </c>
      <c r="AC782" s="128" t="str">
        <f t="shared" si="12"/>
        <v>GreeceCar - Petrol</v>
      </c>
      <c r="AD782" s="128">
        <v>2023</v>
      </c>
      <c r="AE782" s="128">
        <v>0.21127644888053693</v>
      </c>
      <c r="AF782" s="128" t="s">
        <v>423</v>
      </c>
      <c r="AG782" s="128" t="s">
        <v>354</v>
      </c>
    </row>
    <row r="783" spans="26:33">
      <c r="Z783" s="130" t="s">
        <v>386</v>
      </c>
      <c r="AA783" s="128" t="s">
        <v>331</v>
      </c>
      <c r="AB783" s="127" t="s">
        <v>513</v>
      </c>
      <c r="AC783" s="128" t="str">
        <f t="shared" si="12"/>
        <v>GreeceCar - Diesel</v>
      </c>
      <c r="AD783" s="128">
        <v>2023</v>
      </c>
      <c r="AE783" s="128">
        <v>0.2094185342281879</v>
      </c>
      <c r="AF783" s="128" t="s">
        <v>423</v>
      </c>
      <c r="AG783" s="128" t="s">
        <v>354</v>
      </c>
    </row>
    <row r="784" spans="26:33">
      <c r="Z784" s="130" t="s">
        <v>386</v>
      </c>
      <c r="AA784" s="128" t="s">
        <v>331</v>
      </c>
      <c r="AB784" s="127" t="s">
        <v>516</v>
      </c>
      <c r="AC784" s="128" t="str">
        <f t="shared" si="12"/>
        <v>GreeceCar - Hybrid</v>
      </c>
      <c r="AD784" s="128">
        <v>2023</v>
      </c>
      <c r="AE784" s="128">
        <v>0.15006858791946306</v>
      </c>
      <c r="AF784" s="128" t="s">
        <v>423</v>
      </c>
      <c r="AG784" s="128" t="s">
        <v>354</v>
      </c>
    </row>
    <row r="785" spans="26:33">
      <c r="Z785" s="130" t="s">
        <v>389</v>
      </c>
      <c r="AA785" s="128" t="s">
        <v>331</v>
      </c>
      <c r="AB785" s="127" t="s">
        <v>509</v>
      </c>
      <c r="AC785" s="128" t="str">
        <f t="shared" si="12"/>
        <v>HungaryCar - Average</v>
      </c>
      <c r="AD785" s="128">
        <v>2023</v>
      </c>
      <c r="AE785" s="128">
        <v>0.21741843624161075</v>
      </c>
      <c r="AF785" s="128" t="s">
        <v>423</v>
      </c>
      <c r="AG785" s="128" t="s">
        <v>354</v>
      </c>
    </row>
    <row r="786" spans="26:33">
      <c r="Z786" s="130" t="s">
        <v>389</v>
      </c>
      <c r="AA786" s="128" t="s">
        <v>331</v>
      </c>
      <c r="AB786" s="127" t="s">
        <v>513</v>
      </c>
      <c r="AC786" s="128" t="str">
        <f t="shared" si="12"/>
        <v>HungaryCar - Diesel</v>
      </c>
      <c r="AD786" s="128">
        <v>2023</v>
      </c>
      <c r="AE786" s="128">
        <v>0.21127644888053693</v>
      </c>
      <c r="AF786" s="128" t="s">
        <v>423</v>
      </c>
      <c r="AG786" s="128" t="s">
        <v>354</v>
      </c>
    </row>
    <row r="787" spans="26:33">
      <c r="Z787" s="130" t="s">
        <v>389</v>
      </c>
      <c r="AA787" s="128" t="s">
        <v>331</v>
      </c>
      <c r="AB787" s="127" t="s">
        <v>511</v>
      </c>
      <c r="AC787" s="128" t="str">
        <f t="shared" si="12"/>
        <v>HungaryCar - Petrol</v>
      </c>
      <c r="AD787" s="128">
        <v>2023</v>
      </c>
      <c r="AE787" s="128">
        <v>0.2094185342281879</v>
      </c>
      <c r="AF787" s="128" t="s">
        <v>423</v>
      </c>
      <c r="AG787" s="128" t="s">
        <v>354</v>
      </c>
    </row>
    <row r="788" spans="26:33">
      <c r="Z788" s="130" t="s">
        <v>389</v>
      </c>
      <c r="AA788" s="128" t="s">
        <v>331</v>
      </c>
      <c r="AB788" s="127" t="s">
        <v>516</v>
      </c>
      <c r="AC788" s="128" t="str">
        <f t="shared" si="12"/>
        <v>HungaryCar - Hybrid</v>
      </c>
      <c r="AD788" s="128">
        <v>2023</v>
      </c>
      <c r="AE788" s="128">
        <v>0.15006858791946306</v>
      </c>
      <c r="AF788" s="128" t="s">
        <v>423</v>
      </c>
      <c r="AG788" s="128" t="s">
        <v>354</v>
      </c>
    </row>
    <row r="789" spans="26:33">
      <c r="Z789" s="130" t="s">
        <v>390</v>
      </c>
      <c r="AA789" s="128" t="s">
        <v>331</v>
      </c>
      <c r="AB789" s="127" t="s">
        <v>509</v>
      </c>
      <c r="AC789" s="128" t="str">
        <f t="shared" si="12"/>
        <v>IcelandCar - Average</v>
      </c>
      <c r="AD789" s="128">
        <v>2023</v>
      </c>
      <c r="AE789" s="128">
        <v>0.21741843624161075</v>
      </c>
      <c r="AF789" s="128" t="s">
        <v>423</v>
      </c>
      <c r="AG789" s="128" t="s">
        <v>354</v>
      </c>
    </row>
    <row r="790" spans="26:33">
      <c r="Z790" s="130" t="s">
        <v>390</v>
      </c>
      <c r="AA790" s="128" t="s">
        <v>331</v>
      </c>
      <c r="AB790" s="127" t="s">
        <v>513</v>
      </c>
      <c r="AC790" s="128" t="str">
        <f t="shared" si="12"/>
        <v>IcelandCar - Diesel</v>
      </c>
      <c r="AD790" s="128">
        <v>2023</v>
      </c>
      <c r="AE790" s="128">
        <v>0.21127644888053693</v>
      </c>
      <c r="AF790" s="128" t="s">
        <v>423</v>
      </c>
      <c r="AG790" s="128" t="s">
        <v>354</v>
      </c>
    </row>
    <row r="791" spans="26:33">
      <c r="Z791" s="130" t="s">
        <v>390</v>
      </c>
      <c r="AA791" s="128" t="s">
        <v>331</v>
      </c>
      <c r="AB791" s="127" t="s">
        <v>511</v>
      </c>
      <c r="AC791" s="128" t="str">
        <f t="shared" si="12"/>
        <v>IcelandCar - Petrol</v>
      </c>
      <c r="AD791" s="128">
        <v>2023</v>
      </c>
      <c r="AE791" s="128">
        <v>0.2094185342281879</v>
      </c>
      <c r="AF791" s="128" t="s">
        <v>423</v>
      </c>
      <c r="AG791" s="128" t="s">
        <v>354</v>
      </c>
    </row>
    <row r="792" spans="26:33">
      <c r="Z792" s="130" t="s">
        <v>390</v>
      </c>
      <c r="AA792" s="128" t="s">
        <v>331</v>
      </c>
      <c r="AB792" s="127" t="s">
        <v>516</v>
      </c>
      <c r="AC792" s="128" t="str">
        <f t="shared" si="12"/>
        <v>IcelandCar - Hybrid</v>
      </c>
      <c r="AD792" s="128">
        <v>2023</v>
      </c>
      <c r="AE792" s="128">
        <v>0.15006858791946306</v>
      </c>
      <c r="AF792" s="128" t="s">
        <v>423</v>
      </c>
      <c r="AG792" s="128" t="s">
        <v>354</v>
      </c>
    </row>
    <row r="793" spans="26:33">
      <c r="Z793" s="130" t="s">
        <v>391</v>
      </c>
      <c r="AA793" s="128" t="s">
        <v>331</v>
      </c>
      <c r="AB793" s="127" t="s">
        <v>509</v>
      </c>
      <c r="AC793" s="128" t="str">
        <f t="shared" si="12"/>
        <v>IrelandCar - Average</v>
      </c>
      <c r="AD793" s="128">
        <v>2023</v>
      </c>
      <c r="AE793" s="128">
        <v>0.21741843624161075</v>
      </c>
      <c r="AF793" s="128" t="s">
        <v>423</v>
      </c>
      <c r="AG793" s="128" t="s">
        <v>354</v>
      </c>
    </row>
    <row r="794" spans="26:33">
      <c r="Z794" s="130" t="s">
        <v>391</v>
      </c>
      <c r="AA794" s="128" t="s">
        <v>331</v>
      </c>
      <c r="AB794" s="127" t="s">
        <v>513</v>
      </c>
      <c r="AC794" s="128" t="str">
        <f t="shared" si="12"/>
        <v>IrelandCar - Diesel</v>
      </c>
      <c r="AD794" s="128">
        <v>2023</v>
      </c>
      <c r="AE794" s="128">
        <v>0.21127644888053693</v>
      </c>
      <c r="AF794" s="128" t="s">
        <v>423</v>
      </c>
      <c r="AG794" s="128" t="s">
        <v>354</v>
      </c>
    </row>
    <row r="795" spans="26:33">
      <c r="Z795" s="130" t="s">
        <v>391</v>
      </c>
      <c r="AA795" s="128" t="s">
        <v>331</v>
      </c>
      <c r="AB795" s="127" t="s">
        <v>511</v>
      </c>
      <c r="AC795" s="128" t="str">
        <f t="shared" si="12"/>
        <v>IrelandCar - Petrol</v>
      </c>
      <c r="AD795" s="128">
        <v>2023</v>
      </c>
      <c r="AE795" s="128">
        <v>0.2094185342281879</v>
      </c>
      <c r="AF795" s="128" t="s">
        <v>423</v>
      </c>
      <c r="AG795" s="128" t="s">
        <v>354</v>
      </c>
    </row>
    <row r="796" spans="26:33">
      <c r="Z796" s="130" t="s">
        <v>391</v>
      </c>
      <c r="AA796" s="128" t="s">
        <v>331</v>
      </c>
      <c r="AB796" s="127" t="s">
        <v>516</v>
      </c>
      <c r="AC796" s="128" t="str">
        <f t="shared" si="12"/>
        <v>IrelandCar - Hybrid</v>
      </c>
      <c r="AD796" s="128">
        <v>2023</v>
      </c>
      <c r="AE796" s="128">
        <v>0.15006858791946306</v>
      </c>
      <c r="AF796" s="128" t="s">
        <v>423</v>
      </c>
      <c r="AG796" s="128" t="s">
        <v>354</v>
      </c>
    </row>
    <row r="797" spans="26:33">
      <c r="Z797" s="130" t="s">
        <v>392</v>
      </c>
      <c r="AA797" s="128" t="s">
        <v>331</v>
      </c>
      <c r="AB797" s="127" t="s">
        <v>509</v>
      </c>
      <c r="AC797" s="128" t="str">
        <f t="shared" si="12"/>
        <v>ItalyCar - Average</v>
      </c>
      <c r="AD797" s="128">
        <v>2023</v>
      </c>
      <c r="AE797" s="128">
        <v>0.21741843624161075</v>
      </c>
      <c r="AF797" s="128" t="s">
        <v>423</v>
      </c>
      <c r="AG797" s="128" t="s">
        <v>354</v>
      </c>
    </row>
    <row r="798" spans="26:33">
      <c r="Z798" s="130" t="s">
        <v>392</v>
      </c>
      <c r="AA798" s="128" t="s">
        <v>331</v>
      </c>
      <c r="AB798" s="127" t="s">
        <v>513</v>
      </c>
      <c r="AC798" s="128" t="str">
        <f t="shared" si="12"/>
        <v>ItalyCar - Diesel</v>
      </c>
      <c r="AD798" s="128">
        <v>2023</v>
      </c>
      <c r="AE798" s="128">
        <v>0.21127644888053693</v>
      </c>
      <c r="AF798" s="128" t="s">
        <v>423</v>
      </c>
      <c r="AG798" s="128" t="s">
        <v>354</v>
      </c>
    </row>
    <row r="799" spans="26:33">
      <c r="Z799" s="130" t="s">
        <v>392</v>
      </c>
      <c r="AA799" s="128" t="s">
        <v>331</v>
      </c>
      <c r="AB799" s="127" t="s">
        <v>511</v>
      </c>
      <c r="AC799" s="128" t="str">
        <f t="shared" si="12"/>
        <v>ItalyCar - Petrol</v>
      </c>
      <c r="AD799" s="128">
        <v>2023</v>
      </c>
      <c r="AE799" s="128">
        <v>0.2094185342281879</v>
      </c>
      <c r="AF799" s="128" t="s">
        <v>423</v>
      </c>
      <c r="AG799" s="128" t="s">
        <v>354</v>
      </c>
    </row>
    <row r="800" spans="26:33">
      <c r="Z800" s="130" t="s">
        <v>392</v>
      </c>
      <c r="AA800" s="128" t="s">
        <v>331</v>
      </c>
      <c r="AB800" s="127" t="s">
        <v>516</v>
      </c>
      <c r="AC800" s="128" t="str">
        <f t="shared" si="12"/>
        <v>ItalyCar - Hybrid</v>
      </c>
      <c r="AD800" s="128">
        <v>2023</v>
      </c>
      <c r="AE800" s="128">
        <v>0.15006858791946306</v>
      </c>
      <c r="AF800" s="128" t="s">
        <v>423</v>
      </c>
      <c r="AG800" s="128" t="s">
        <v>354</v>
      </c>
    </row>
    <row r="801" spans="26:33">
      <c r="Z801" s="130" t="s">
        <v>393</v>
      </c>
      <c r="AA801" s="128" t="s">
        <v>331</v>
      </c>
      <c r="AB801" s="127" t="s">
        <v>509</v>
      </c>
      <c r="AC801" s="128" t="str">
        <f t="shared" si="12"/>
        <v>LatviaCar - Average</v>
      </c>
      <c r="AD801" s="128">
        <v>2023</v>
      </c>
      <c r="AE801" s="128">
        <v>0.21741843624161075</v>
      </c>
      <c r="AF801" s="128" t="s">
        <v>423</v>
      </c>
      <c r="AG801" s="128" t="s">
        <v>354</v>
      </c>
    </row>
    <row r="802" spans="26:33">
      <c r="Z802" s="130" t="s">
        <v>393</v>
      </c>
      <c r="AA802" s="128" t="s">
        <v>331</v>
      </c>
      <c r="AB802" s="127" t="s">
        <v>513</v>
      </c>
      <c r="AC802" s="128" t="str">
        <f t="shared" si="12"/>
        <v>LatviaCar - Diesel</v>
      </c>
      <c r="AD802" s="128">
        <v>2023</v>
      </c>
      <c r="AE802" s="128">
        <v>0.21127644888053693</v>
      </c>
      <c r="AF802" s="128" t="s">
        <v>423</v>
      </c>
      <c r="AG802" s="128" t="s">
        <v>354</v>
      </c>
    </row>
    <row r="803" spans="26:33">
      <c r="Z803" s="130" t="s">
        <v>393</v>
      </c>
      <c r="AA803" s="128" t="s">
        <v>331</v>
      </c>
      <c r="AB803" s="127" t="s">
        <v>511</v>
      </c>
      <c r="AC803" s="128" t="str">
        <f t="shared" si="12"/>
        <v>LatviaCar - Petrol</v>
      </c>
      <c r="AD803" s="128">
        <v>2023</v>
      </c>
      <c r="AE803" s="128">
        <v>0.2094185342281879</v>
      </c>
      <c r="AF803" s="128" t="s">
        <v>423</v>
      </c>
      <c r="AG803" s="128" t="s">
        <v>354</v>
      </c>
    </row>
    <row r="804" spans="26:33">
      <c r="Z804" s="130" t="s">
        <v>393</v>
      </c>
      <c r="AA804" s="128" t="s">
        <v>331</v>
      </c>
      <c r="AB804" s="127" t="s">
        <v>516</v>
      </c>
      <c r="AC804" s="128" t="str">
        <f t="shared" si="12"/>
        <v>LatviaCar - Hybrid</v>
      </c>
      <c r="AD804" s="128">
        <v>2023</v>
      </c>
      <c r="AE804" s="128">
        <v>0.15006858791946306</v>
      </c>
      <c r="AF804" s="128" t="s">
        <v>423</v>
      </c>
      <c r="AG804" s="128" t="s">
        <v>354</v>
      </c>
    </row>
    <row r="805" spans="26:33">
      <c r="Z805" s="130" t="s">
        <v>394</v>
      </c>
      <c r="AA805" s="128" t="s">
        <v>331</v>
      </c>
      <c r="AB805" s="127" t="s">
        <v>509</v>
      </c>
      <c r="AC805" s="128" t="str">
        <f t="shared" si="12"/>
        <v>LiechtensteinCar - Average</v>
      </c>
      <c r="AD805" s="128">
        <v>2023</v>
      </c>
      <c r="AE805" s="128">
        <v>0.21741843624161075</v>
      </c>
      <c r="AF805" s="128" t="s">
        <v>423</v>
      </c>
      <c r="AG805" s="128" t="s">
        <v>354</v>
      </c>
    </row>
    <row r="806" spans="26:33">
      <c r="Z806" s="130" t="s">
        <v>394</v>
      </c>
      <c r="AA806" s="128" t="s">
        <v>331</v>
      </c>
      <c r="AB806" s="127" t="s">
        <v>513</v>
      </c>
      <c r="AC806" s="128" t="str">
        <f t="shared" si="12"/>
        <v>LiechtensteinCar - Diesel</v>
      </c>
      <c r="AD806" s="128">
        <v>2023</v>
      </c>
      <c r="AE806" s="128">
        <v>0.21127644888053693</v>
      </c>
      <c r="AF806" s="128" t="s">
        <v>423</v>
      </c>
      <c r="AG806" s="128" t="s">
        <v>354</v>
      </c>
    </row>
    <row r="807" spans="26:33">
      <c r="Z807" s="130" t="s">
        <v>394</v>
      </c>
      <c r="AA807" s="128" t="s">
        <v>331</v>
      </c>
      <c r="AB807" s="127" t="s">
        <v>511</v>
      </c>
      <c r="AC807" s="128" t="str">
        <f t="shared" si="12"/>
        <v>LiechtensteinCar - Petrol</v>
      </c>
      <c r="AD807" s="128">
        <v>2023</v>
      </c>
      <c r="AE807" s="128">
        <v>0.2094185342281879</v>
      </c>
      <c r="AF807" s="128" t="s">
        <v>423</v>
      </c>
      <c r="AG807" s="128" t="s">
        <v>354</v>
      </c>
    </row>
    <row r="808" spans="26:33">
      <c r="Z808" s="130" t="s">
        <v>394</v>
      </c>
      <c r="AA808" s="128" t="s">
        <v>331</v>
      </c>
      <c r="AB808" s="127" t="s">
        <v>516</v>
      </c>
      <c r="AC808" s="128" t="str">
        <f t="shared" si="12"/>
        <v>LiechtensteinCar - Hybrid</v>
      </c>
      <c r="AD808" s="128">
        <v>2023</v>
      </c>
      <c r="AE808" s="128">
        <v>0.15006858791946306</v>
      </c>
      <c r="AF808" s="128" t="s">
        <v>423</v>
      </c>
      <c r="AG808" s="128" t="s">
        <v>354</v>
      </c>
    </row>
    <row r="809" spans="26:33">
      <c r="Z809" s="130" t="s">
        <v>395</v>
      </c>
      <c r="AA809" s="128" t="s">
        <v>331</v>
      </c>
      <c r="AB809" s="127" t="s">
        <v>509</v>
      </c>
      <c r="AC809" s="128" t="str">
        <f t="shared" si="12"/>
        <v>LithuaniaCar - Average</v>
      </c>
      <c r="AD809" s="128">
        <v>2023</v>
      </c>
      <c r="AE809" s="128">
        <v>0.21741843624161075</v>
      </c>
      <c r="AF809" s="128" t="s">
        <v>423</v>
      </c>
      <c r="AG809" s="128" t="s">
        <v>354</v>
      </c>
    </row>
    <row r="810" spans="26:33">
      <c r="Z810" s="130" t="s">
        <v>395</v>
      </c>
      <c r="AA810" s="128" t="s">
        <v>331</v>
      </c>
      <c r="AB810" s="127" t="s">
        <v>513</v>
      </c>
      <c r="AC810" s="128" t="str">
        <f t="shared" si="12"/>
        <v>LithuaniaCar - Diesel</v>
      </c>
      <c r="AD810" s="128">
        <v>2023</v>
      </c>
      <c r="AE810" s="128">
        <v>0.21127644888053693</v>
      </c>
      <c r="AF810" s="128" t="s">
        <v>423</v>
      </c>
      <c r="AG810" s="128" t="s">
        <v>354</v>
      </c>
    </row>
    <row r="811" spans="26:33">
      <c r="Z811" s="130" t="s">
        <v>395</v>
      </c>
      <c r="AA811" s="128" t="s">
        <v>331</v>
      </c>
      <c r="AB811" s="127" t="s">
        <v>511</v>
      </c>
      <c r="AC811" s="128" t="str">
        <f t="shared" si="12"/>
        <v>LithuaniaCar - Petrol</v>
      </c>
      <c r="AD811" s="128">
        <v>2023</v>
      </c>
      <c r="AE811" s="128">
        <v>0.2094185342281879</v>
      </c>
      <c r="AF811" s="128" t="s">
        <v>423</v>
      </c>
      <c r="AG811" s="128" t="s">
        <v>354</v>
      </c>
    </row>
    <row r="812" spans="26:33">
      <c r="Z812" s="130" t="s">
        <v>395</v>
      </c>
      <c r="AA812" s="128" t="s">
        <v>331</v>
      </c>
      <c r="AB812" s="127" t="s">
        <v>516</v>
      </c>
      <c r="AC812" s="128" t="str">
        <f t="shared" si="12"/>
        <v>LithuaniaCar - Hybrid</v>
      </c>
      <c r="AD812" s="128">
        <v>2023</v>
      </c>
      <c r="AE812" s="128">
        <v>0.15006858791946306</v>
      </c>
      <c r="AF812" s="128" t="s">
        <v>423</v>
      </c>
      <c r="AG812" s="128" t="s">
        <v>354</v>
      </c>
    </row>
    <row r="813" spans="26:33">
      <c r="Z813" s="130" t="s">
        <v>396</v>
      </c>
      <c r="AA813" s="128" t="s">
        <v>331</v>
      </c>
      <c r="AB813" s="127" t="s">
        <v>509</v>
      </c>
      <c r="AC813" s="128" t="str">
        <f t="shared" si="12"/>
        <v>LuxembourgCar - Average</v>
      </c>
      <c r="AD813" s="128">
        <v>2023</v>
      </c>
      <c r="AE813" s="128">
        <v>0.21741843624161075</v>
      </c>
      <c r="AF813" s="128" t="s">
        <v>423</v>
      </c>
      <c r="AG813" s="128" t="s">
        <v>354</v>
      </c>
    </row>
    <row r="814" spans="26:33">
      <c r="Z814" s="130" t="s">
        <v>396</v>
      </c>
      <c r="AA814" s="128" t="s">
        <v>331</v>
      </c>
      <c r="AB814" s="127" t="s">
        <v>511</v>
      </c>
      <c r="AC814" s="128" t="str">
        <f t="shared" si="12"/>
        <v>LuxembourgCar - Petrol</v>
      </c>
      <c r="AD814" s="128">
        <v>2023</v>
      </c>
      <c r="AE814" s="128">
        <v>0.21127644888053693</v>
      </c>
      <c r="AF814" s="128" t="s">
        <v>423</v>
      </c>
      <c r="AG814" s="128" t="s">
        <v>354</v>
      </c>
    </row>
    <row r="815" spans="26:33">
      <c r="Z815" s="130" t="s">
        <v>396</v>
      </c>
      <c r="AA815" s="128" t="s">
        <v>331</v>
      </c>
      <c r="AB815" s="127" t="s">
        <v>513</v>
      </c>
      <c r="AC815" s="128" t="str">
        <f t="shared" si="12"/>
        <v>LuxembourgCar - Diesel</v>
      </c>
      <c r="AD815" s="128">
        <v>2023</v>
      </c>
      <c r="AE815" s="128">
        <v>0.2094185342281879</v>
      </c>
      <c r="AF815" s="128" t="s">
        <v>423</v>
      </c>
      <c r="AG815" s="128" t="s">
        <v>354</v>
      </c>
    </row>
    <row r="816" spans="26:33">
      <c r="Z816" s="130" t="s">
        <v>396</v>
      </c>
      <c r="AA816" s="128" t="s">
        <v>331</v>
      </c>
      <c r="AB816" s="127" t="s">
        <v>516</v>
      </c>
      <c r="AC816" s="128" t="str">
        <f t="shared" si="12"/>
        <v>LuxembourgCar - Hybrid</v>
      </c>
      <c r="AD816" s="128">
        <v>2023</v>
      </c>
      <c r="AE816" s="128">
        <v>0.15006858791946306</v>
      </c>
      <c r="AF816" s="128" t="s">
        <v>423</v>
      </c>
      <c r="AG816" s="128" t="s">
        <v>354</v>
      </c>
    </row>
    <row r="817" spans="26:33">
      <c r="Z817" s="130" t="s">
        <v>397</v>
      </c>
      <c r="AA817" s="128" t="s">
        <v>331</v>
      </c>
      <c r="AB817" s="127" t="s">
        <v>509</v>
      </c>
      <c r="AC817" s="128" t="str">
        <f t="shared" si="12"/>
        <v>MaltaCar - Average</v>
      </c>
      <c r="AD817" s="128">
        <v>2023</v>
      </c>
      <c r="AE817" s="128">
        <v>0.21741843624161075</v>
      </c>
      <c r="AF817" s="128" t="s">
        <v>423</v>
      </c>
      <c r="AG817" s="128" t="s">
        <v>354</v>
      </c>
    </row>
    <row r="818" spans="26:33">
      <c r="Z818" s="130" t="s">
        <v>397</v>
      </c>
      <c r="AA818" s="128" t="s">
        <v>331</v>
      </c>
      <c r="AB818" s="127" t="s">
        <v>513</v>
      </c>
      <c r="AC818" s="128" t="str">
        <f t="shared" si="12"/>
        <v>MaltaCar - Diesel</v>
      </c>
      <c r="AD818" s="128">
        <v>2023</v>
      </c>
      <c r="AE818" s="128">
        <v>0.21127644888053693</v>
      </c>
      <c r="AF818" s="128" t="s">
        <v>423</v>
      </c>
      <c r="AG818" s="128" t="s">
        <v>354</v>
      </c>
    </row>
    <row r="819" spans="26:33">
      <c r="Z819" s="130" t="s">
        <v>397</v>
      </c>
      <c r="AA819" s="128" t="s">
        <v>331</v>
      </c>
      <c r="AB819" s="127" t="s">
        <v>511</v>
      </c>
      <c r="AC819" s="128" t="str">
        <f t="shared" si="12"/>
        <v>MaltaCar - Petrol</v>
      </c>
      <c r="AD819" s="128">
        <v>2023</v>
      </c>
      <c r="AE819" s="128">
        <v>0.2094185342281879</v>
      </c>
      <c r="AF819" s="128" t="s">
        <v>423</v>
      </c>
      <c r="AG819" s="128" t="s">
        <v>354</v>
      </c>
    </row>
    <row r="820" spans="26:33">
      <c r="Z820" s="130" t="s">
        <v>397</v>
      </c>
      <c r="AA820" s="128" t="s">
        <v>331</v>
      </c>
      <c r="AB820" s="127" t="s">
        <v>516</v>
      </c>
      <c r="AC820" s="128" t="str">
        <f t="shared" si="12"/>
        <v>MaltaCar - Hybrid</v>
      </c>
      <c r="AD820" s="128">
        <v>2023</v>
      </c>
      <c r="AE820" s="128">
        <v>0.15006858791946306</v>
      </c>
      <c r="AF820" s="128" t="s">
        <v>423</v>
      </c>
      <c r="AG820" s="128" t="s">
        <v>354</v>
      </c>
    </row>
    <row r="821" spans="26:33">
      <c r="Z821" s="130" t="s">
        <v>398</v>
      </c>
      <c r="AA821" s="128" t="s">
        <v>331</v>
      </c>
      <c r="AB821" s="127" t="s">
        <v>509</v>
      </c>
      <c r="AC821" s="128" t="str">
        <f t="shared" si="12"/>
        <v>MoldovaCar - Average</v>
      </c>
      <c r="AD821" s="128">
        <v>2023</v>
      </c>
      <c r="AE821" s="128">
        <v>0.21741843624161075</v>
      </c>
      <c r="AF821" s="128" t="s">
        <v>423</v>
      </c>
      <c r="AG821" s="128" t="s">
        <v>354</v>
      </c>
    </row>
    <row r="822" spans="26:33">
      <c r="Z822" s="130" t="s">
        <v>398</v>
      </c>
      <c r="AA822" s="128" t="s">
        <v>331</v>
      </c>
      <c r="AB822" s="127" t="s">
        <v>513</v>
      </c>
      <c r="AC822" s="128" t="str">
        <f t="shared" si="12"/>
        <v>MoldovaCar - Diesel</v>
      </c>
      <c r="AD822" s="128">
        <v>2023</v>
      </c>
      <c r="AE822" s="128">
        <v>0.21127644888053693</v>
      </c>
      <c r="AF822" s="128" t="s">
        <v>423</v>
      </c>
      <c r="AG822" s="128" t="s">
        <v>354</v>
      </c>
    </row>
    <row r="823" spans="26:33">
      <c r="Z823" s="130" t="s">
        <v>398</v>
      </c>
      <c r="AA823" s="128" t="s">
        <v>331</v>
      </c>
      <c r="AB823" s="127" t="s">
        <v>511</v>
      </c>
      <c r="AC823" s="128" t="str">
        <f t="shared" si="12"/>
        <v>MoldovaCar - Petrol</v>
      </c>
      <c r="AD823" s="128">
        <v>2023</v>
      </c>
      <c r="AE823" s="128">
        <v>0.2094185342281879</v>
      </c>
      <c r="AF823" s="128" t="s">
        <v>423</v>
      </c>
      <c r="AG823" s="128" t="s">
        <v>354</v>
      </c>
    </row>
    <row r="824" spans="26:33">
      <c r="Z824" s="130" t="s">
        <v>398</v>
      </c>
      <c r="AA824" s="128" t="s">
        <v>331</v>
      </c>
      <c r="AB824" s="127" t="s">
        <v>516</v>
      </c>
      <c r="AC824" s="128" t="str">
        <f t="shared" si="12"/>
        <v>MoldovaCar - Hybrid</v>
      </c>
      <c r="AD824" s="128">
        <v>2023</v>
      </c>
      <c r="AE824" s="128">
        <v>0.15006858791946306</v>
      </c>
      <c r="AF824" s="128" t="s">
        <v>423</v>
      </c>
      <c r="AG824" s="128" t="s">
        <v>354</v>
      </c>
    </row>
    <row r="825" spans="26:33">
      <c r="Z825" s="130" t="s">
        <v>399</v>
      </c>
      <c r="AA825" s="128" t="s">
        <v>331</v>
      </c>
      <c r="AB825" s="127" t="s">
        <v>509</v>
      </c>
      <c r="AC825" s="128" t="str">
        <f t="shared" si="12"/>
        <v>MonacoCar - Average</v>
      </c>
      <c r="AD825" s="128">
        <v>2023</v>
      </c>
      <c r="AE825" s="128">
        <v>0.21741843624161075</v>
      </c>
      <c r="AF825" s="128" t="s">
        <v>423</v>
      </c>
      <c r="AG825" s="128" t="s">
        <v>354</v>
      </c>
    </row>
    <row r="826" spans="26:33">
      <c r="Z826" s="130" t="s">
        <v>399</v>
      </c>
      <c r="AA826" s="128" t="s">
        <v>331</v>
      </c>
      <c r="AB826" s="127" t="s">
        <v>513</v>
      </c>
      <c r="AC826" s="128" t="str">
        <f t="shared" si="12"/>
        <v>MonacoCar - Diesel</v>
      </c>
      <c r="AD826" s="128">
        <v>2023</v>
      </c>
      <c r="AE826" s="128">
        <v>0.21127644888053693</v>
      </c>
      <c r="AF826" s="128" t="s">
        <v>423</v>
      </c>
      <c r="AG826" s="128" t="s">
        <v>354</v>
      </c>
    </row>
    <row r="827" spans="26:33">
      <c r="Z827" s="130" t="s">
        <v>399</v>
      </c>
      <c r="AA827" s="128" t="s">
        <v>331</v>
      </c>
      <c r="AB827" s="127" t="s">
        <v>511</v>
      </c>
      <c r="AC827" s="128" t="str">
        <f t="shared" si="12"/>
        <v>MonacoCar - Petrol</v>
      </c>
      <c r="AD827" s="128">
        <v>2023</v>
      </c>
      <c r="AE827" s="128">
        <v>0.2094185342281879</v>
      </c>
      <c r="AF827" s="128" t="s">
        <v>423</v>
      </c>
      <c r="AG827" s="128" t="s">
        <v>354</v>
      </c>
    </row>
    <row r="828" spans="26:33">
      <c r="Z828" s="130" t="s">
        <v>399</v>
      </c>
      <c r="AA828" s="128" t="s">
        <v>331</v>
      </c>
      <c r="AB828" s="127" t="s">
        <v>516</v>
      </c>
      <c r="AC828" s="128" t="str">
        <f t="shared" si="12"/>
        <v>MonacoCar - Hybrid</v>
      </c>
      <c r="AD828" s="128">
        <v>2023</v>
      </c>
      <c r="AE828" s="128">
        <v>0.15006858791946306</v>
      </c>
      <c r="AF828" s="128" t="s">
        <v>423</v>
      </c>
      <c r="AG828" s="128" t="s">
        <v>354</v>
      </c>
    </row>
    <row r="829" spans="26:33">
      <c r="Z829" s="130" t="s">
        <v>400</v>
      </c>
      <c r="AA829" s="128" t="s">
        <v>331</v>
      </c>
      <c r="AB829" s="127" t="s">
        <v>509</v>
      </c>
      <c r="AC829" s="128" t="str">
        <f t="shared" si="12"/>
        <v>MontenegroCar - Average</v>
      </c>
      <c r="AD829" s="128">
        <v>2023</v>
      </c>
      <c r="AE829" s="128">
        <v>0.21741843624161075</v>
      </c>
      <c r="AF829" s="128" t="s">
        <v>423</v>
      </c>
      <c r="AG829" s="128" t="s">
        <v>354</v>
      </c>
    </row>
    <row r="830" spans="26:33">
      <c r="Z830" s="130" t="s">
        <v>400</v>
      </c>
      <c r="AA830" s="128" t="s">
        <v>331</v>
      </c>
      <c r="AB830" s="127" t="s">
        <v>513</v>
      </c>
      <c r="AC830" s="128" t="str">
        <f t="shared" si="12"/>
        <v>MontenegroCar - Diesel</v>
      </c>
      <c r="AD830" s="128">
        <v>2023</v>
      </c>
      <c r="AE830" s="128">
        <v>0.21127644888053693</v>
      </c>
      <c r="AF830" s="128" t="s">
        <v>423</v>
      </c>
      <c r="AG830" s="128" t="s">
        <v>354</v>
      </c>
    </row>
    <row r="831" spans="26:33">
      <c r="Z831" s="130" t="s">
        <v>400</v>
      </c>
      <c r="AA831" s="128" t="s">
        <v>331</v>
      </c>
      <c r="AB831" s="127" t="s">
        <v>511</v>
      </c>
      <c r="AC831" s="128" t="str">
        <f t="shared" si="12"/>
        <v>MontenegroCar - Petrol</v>
      </c>
      <c r="AD831" s="128">
        <v>2023</v>
      </c>
      <c r="AE831" s="128">
        <v>0.2094185342281879</v>
      </c>
      <c r="AF831" s="128" t="s">
        <v>423</v>
      </c>
      <c r="AG831" s="128" t="s">
        <v>354</v>
      </c>
    </row>
    <row r="832" spans="26:33">
      <c r="Z832" s="130" t="s">
        <v>400</v>
      </c>
      <c r="AA832" s="128" t="s">
        <v>331</v>
      </c>
      <c r="AB832" s="127" t="s">
        <v>516</v>
      </c>
      <c r="AC832" s="128" t="str">
        <f t="shared" si="12"/>
        <v>MontenegroCar - Hybrid</v>
      </c>
      <c r="AD832" s="128">
        <v>2023</v>
      </c>
      <c r="AE832" s="128">
        <v>0.15006858791946306</v>
      </c>
      <c r="AF832" s="128" t="s">
        <v>423</v>
      </c>
      <c r="AG832" s="128" t="s">
        <v>354</v>
      </c>
    </row>
    <row r="833" spans="26:33">
      <c r="Z833" s="130" t="s">
        <v>401</v>
      </c>
      <c r="AA833" s="128" t="s">
        <v>331</v>
      </c>
      <c r="AB833" s="127" t="s">
        <v>509</v>
      </c>
      <c r="AC833" s="128" t="str">
        <f t="shared" si="12"/>
        <v>NetherlandsCar - Average</v>
      </c>
      <c r="AD833" s="127">
        <v>2024</v>
      </c>
      <c r="AE833" s="128">
        <v>0.193</v>
      </c>
      <c r="AF833" s="128" t="s">
        <v>423</v>
      </c>
      <c r="AG833" s="127" t="s">
        <v>403</v>
      </c>
    </row>
    <row r="834" spans="26:33">
      <c r="Z834" s="130" t="s">
        <v>401</v>
      </c>
      <c r="AA834" s="128" t="s">
        <v>331</v>
      </c>
      <c r="AB834" s="127" t="s">
        <v>513</v>
      </c>
      <c r="AC834" s="128" t="str">
        <f t="shared" si="12"/>
        <v>NetherlandsCar - Diesel</v>
      </c>
      <c r="AD834" s="127">
        <v>2024</v>
      </c>
      <c r="AE834" s="188">
        <v>0.18</v>
      </c>
      <c r="AF834" s="128" t="s">
        <v>423</v>
      </c>
      <c r="AG834" s="127" t="s">
        <v>403</v>
      </c>
    </row>
    <row r="835" spans="26:33">
      <c r="Z835" s="130" t="s">
        <v>401</v>
      </c>
      <c r="AA835" s="128" t="s">
        <v>331</v>
      </c>
      <c r="AB835" s="127" t="s">
        <v>511</v>
      </c>
      <c r="AC835" s="128" t="str">
        <f t="shared" ref="AC835:AC898" si="13">Z835&amp;AB835</f>
        <v>NetherlandsCar - Petrol</v>
      </c>
      <c r="AD835" s="127">
        <v>2024</v>
      </c>
      <c r="AE835" s="188">
        <v>0.20399999999999999</v>
      </c>
      <c r="AF835" s="128" t="s">
        <v>423</v>
      </c>
      <c r="AG835" s="127" t="s">
        <v>403</v>
      </c>
    </row>
    <row r="836" spans="26:33">
      <c r="Z836" s="130" t="s">
        <v>401</v>
      </c>
      <c r="AA836" s="128" t="s">
        <v>331</v>
      </c>
      <c r="AB836" s="127" t="s">
        <v>516</v>
      </c>
      <c r="AC836" s="128" t="str">
        <f t="shared" si="13"/>
        <v>NetherlandsCar - Hybrid</v>
      </c>
      <c r="AD836" s="127">
        <v>2024</v>
      </c>
      <c r="AE836" s="128">
        <v>0.124</v>
      </c>
      <c r="AF836" s="128" t="s">
        <v>423</v>
      </c>
      <c r="AG836" s="127" t="s">
        <v>403</v>
      </c>
    </row>
    <row r="837" spans="26:33">
      <c r="Z837" s="130" t="s">
        <v>402</v>
      </c>
      <c r="AA837" s="128" t="s">
        <v>331</v>
      </c>
      <c r="AB837" s="127" t="s">
        <v>509</v>
      </c>
      <c r="AC837" s="128" t="str">
        <f t="shared" si="13"/>
        <v>North MacedoniaCar - Average</v>
      </c>
      <c r="AD837" s="128">
        <v>2023</v>
      </c>
      <c r="AE837" s="128">
        <v>0.21741843624161075</v>
      </c>
      <c r="AF837" s="128" t="s">
        <v>423</v>
      </c>
      <c r="AG837" s="128" t="s">
        <v>354</v>
      </c>
    </row>
    <row r="838" spans="26:33">
      <c r="Z838" s="130" t="s">
        <v>402</v>
      </c>
      <c r="AA838" s="128" t="s">
        <v>331</v>
      </c>
      <c r="AB838" s="127" t="s">
        <v>513</v>
      </c>
      <c r="AC838" s="128" t="str">
        <f t="shared" si="13"/>
        <v>North MacedoniaCar - Diesel</v>
      </c>
      <c r="AD838" s="128">
        <v>2023</v>
      </c>
      <c r="AE838" s="128">
        <v>0.21127644888053693</v>
      </c>
      <c r="AF838" s="128" t="s">
        <v>423</v>
      </c>
      <c r="AG838" s="128" t="s">
        <v>354</v>
      </c>
    </row>
    <row r="839" spans="26:33">
      <c r="Z839" s="130" t="s">
        <v>402</v>
      </c>
      <c r="AA839" s="128" t="s">
        <v>331</v>
      </c>
      <c r="AB839" s="127" t="s">
        <v>511</v>
      </c>
      <c r="AC839" s="128" t="str">
        <f t="shared" si="13"/>
        <v>North MacedoniaCar - Petrol</v>
      </c>
      <c r="AD839" s="128">
        <v>2023</v>
      </c>
      <c r="AE839" s="128">
        <v>0.2094185342281879</v>
      </c>
      <c r="AF839" s="128" t="s">
        <v>423</v>
      </c>
      <c r="AG839" s="128" t="s">
        <v>354</v>
      </c>
    </row>
    <row r="840" spans="26:33">
      <c r="Z840" s="130" t="s">
        <v>402</v>
      </c>
      <c r="AA840" s="128" t="s">
        <v>331</v>
      </c>
      <c r="AB840" s="127" t="s">
        <v>516</v>
      </c>
      <c r="AC840" s="128" t="str">
        <f t="shared" si="13"/>
        <v>North MacedoniaCar - Hybrid</v>
      </c>
      <c r="AD840" s="128">
        <v>2023</v>
      </c>
      <c r="AE840" s="128">
        <v>0.15006858791946306</v>
      </c>
      <c r="AF840" s="128" t="s">
        <v>423</v>
      </c>
      <c r="AG840" s="128" t="s">
        <v>354</v>
      </c>
    </row>
    <row r="841" spans="26:33">
      <c r="Z841" s="130" t="s">
        <v>404</v>
      </c>
      <c r="AA841" s="128" t="s">
        <v>331</v>
      </c>
      <c r="AB841" s="127" t="s">
        <v>509</v>
      </c>
      <c r="AC841" s="128" t="str">
        <f t="shared" si="13"/>
        <v>NorwayCar - Average</v>
      </c>
      <c r="AD841" s="128">
        <v>2023</v>
      </c>
      <c r="AE841" s="128">
        <v>0.21741843624161075</v>
      </c>
      <c r="AF841" s="128" t="s">
        <v>423</v>
      </c>
      <c r="AG841" s="128" t="s">
        <v>354</v>
      </c>
    </row>
    <row r="842" spans="26:33">
      <c r="Z842" s="130" t="s">
        <v>404</v>
      </c>
      <c r="AA842" s="128" t="s">
        <v>331</v>
      </c>
      <c r="AB842" s="127" t="s">
        <v>513</v>
      </c>
      <c r="AC842" s="128" t="str">
        <f t="shared" si="13"/>
        <v>NorwayCar - Diesel</v>
      </c>
      <c r="AD842" s="128">
        <v>2023</v>
      </c>
      <c r="AE842" s="128">
        <v>0.21127644888053693</v>
      </c>
      <c r="AF842" s="128" t="s">
        <v>423</v>
      </c>
      <c r="AG842" s="128" t="s">
        <v>354</v>
      </c>
    </row>
    <row r="843" spans="26:33">
      <c r="Z843" s="130" t="s">
        <v>404</v>
      </c>
      <c r="AA843" s="128" t="s">
        <v>331</v>
      </c>
      <c r="AB843" s="127" t="s">
        <v>511</v>
      </c>
      <c r="AC843" s="128" t="str">
        <f t="shared" si="13"/>
        <v>NorwayCar - Petrol</v>
      </c>
      <c r="AD843" s="128">
        <v>2023</v>
      </c>
      <c r="AE843" s="128">
        <v>0.2094185342281879</v>
      </c>
      <c r="AF843" s="128" t="s">
        <v>423</v>
      </c>
      <c r="AG843" s="128" t="s">
        <v>354</v>
      </c>
    </row>
    <row r="844" spans="26:33">
      <c r="Z844" s="130" t="s">
        <v>404</v>
      </c>
      <c r="AA844" s="128" t="s">
        <v>331</v>
      </c>
      <c r="AB844" s="127" t="s">
        <v>516</v>
      </c>
      <c r="AC844" s="128" t="str">
        <f t="shared" si="13"/>
        <v>NorwayCar - Hybrid</v>
      </c>
      <c r="AD844" s="128">
        <v>2023</v>
      </c>
      <c r="AE844" s="128">
        <v>0.15006858791946306</v>
      </c>
      <c r="AF844" s="128" t="s">
        <v>423</v>
      </c>
      <c r="AG844" s="128" t="s">
        <v>354</v>
      </c>
    </row>
    <row r="845" spans="26:33">
      <c r="Z845" s="130" t="s">
        <v>405</v>
      </c>
      <c r="AA845" s="128" t="s">
        <v>331</v>
      </c>
      <c r="AB845" s="127" t="s">
        <v>509</v>
      </c>
      <c r="AC845" s="128" t="str">
        <f t="shared" si="13"/>
        <v>PolandCar - Average</v>
      </c>
      <c r="AD845" s="128">
        <v>2023</v>
      </c>
      <c r="AE845" s="128">
        <v>0.21741843624161075</v>
      </c>
      <c r="AF845" s="128" t="s">
        <v>423</v>
      </c>
      <c r="AG845" s="128" t="s">
        <v>354</v>
      </c>
    </row>
    <row r="846" spans="26:33">
      <c r="Z846" s="130" t="s">
        <v>405</v>
      </c>
      <c r="AA846" s="128" t="s">
        <v>331</v>
      </c>
      <c r="AB846" s="127" t="s">
        <v>513</v>
      </c>
      <c r="AC846" s="128" t="str">
        <f t="shared" si="13"/>
        <v>PolandCar - Diesel</v>
      </c>
      <c r="AD846" s="128">
        <v>2023</v>
      </c>
      <c r="AE846" s="128">
        <v>0.21127644888053693</v>
      </c>
      <c r="AF846" s="128" t="s">
        <v>423</v>
      </c>
      <c r="AG846" s="128" t="s">
        <v>354</v>
      </c>
    </row>
    <row r="847" spans="26:33">
      <c r="Z847" s="130" t="s">
        <v>405</v>
      </c>
      <c r="AA847" s="128" t="s">
        <v>331</v>
      </c>
      <c r="AB847" s="127" t="s">
        <v>511</v>
      </c>
      <c r="AC847" s="128" t="str">
        <f t="shared" si="13"/>
        <v>PolandCar - Petrol</v>
      </c>
      <c r="AD847" s="128">
        <v>2023</v>
      </c>
      <c r="AE847" s="128">
        <v>0.2094185342281879</v>
      </c>
      <c r="AF847" s="128" t="s">
        <v>423</v>
      </c>
      <c r="AG847" s="128" t="s">
        <v>354</v>
      </c>
    </row>
    <row r="848" spans="26:33">
      <c r="Z848" s="130" t="s">
        <v>405</v>
      </c>
      <c r="AA848" s="128" t="s">
        <v>331</v>
      </c>
      <c r="AB848" s="127" t="s">
        <v>516</v>
      </c>
      <c r="AC848" s="128" t="str">
        <f t="shared" si="13"/>
        <v>PolandCar - Hybrid</v>
      </c>
      <c r="AD848" s="128">
        <v>2023</v>
      </c>
      <c r="AE848" s="128">
        <v>0.15006858791946306</v>
      </c>
      <c r="AF848" s="128" t="s">
        <v>423</v>
      </c>
      <c r="AG848" s="128" t="s">
        <v>354</v>
      </c>
    </row>
    <row r="849" spans="26:33">
      <c r="Z849" s="130" t="s">
        <v>406</v>
      </c>
      <c r="AA849" s="128" t="s">
        <v>331</v>
      </c>
      <c r="AB849" s="127" t="s">
        <v>509</v>
      </c>
      <c r="AC849" s="128" t="str">
        <f t="shared" si="13"/>
        <v>PortugalCar - Average</v>
      </c>
      <c r="AD849" s="128">
        <v>2023</v>
      </c>
      <c r="AE849" s="128">
        <v>0.21741843624161075</v>
      </c>
      <c r="AF849" s="128" t="s">
        <v>423</v>
      </c>
      <c r="AG849" s="128" t="s">
        <v>354</v>
      </c>
    </row>
    <row r="850" spans="26:33">
      <c r="Z850" s="130" t="s">
        <v>406</v>
      </c>
      <c r="AA850" s="128" t="s">
        <v>331</v>
      </c>
      <c r="AB850" s="127" t="s">
        <v>513</v>
      </c>
      <c r="AC850" s="128" t="str">
        <f t="shared" si="13"/>
        <v>PortugalCar - Diesel</v>
      </c>
      <c r="AD850" s="128">
        <v>2023</v>
      </c>
      <c r="AE850" s="128">
        <v>0.21127644888053693</v>
      </c>
      <c r="AF850" s="128" t="s">
        <v>423</v>
      </c>
      <c r="AG850" s="128" t="s">
        <v>354</v>
      </c>
    </row>
    <row r="851" spans="26:33">
      <c r="Z851" s="130" t="s">
        <v>406</v>
      </c>
      <c r="AA851" s="128" t="s">
        <v>331</v>
      </c>
      <c r="AB851" s="127" t="s">
        <v>511</v>
      </c>
      <c r="AC851" s="128" t="str">
        <f t="shared" si="13"/>
        <v>PortugalCar - Petrol</v>
      </c>
      <c r="AD851" s="128">
        <v>2023</v>
      </c>
      <c r="AE851" s="128">
        <v>0.2094185342281879</v>
      </c>
      <c r="AF851" s="128" t="s">
        <v>423</v>
      </c>
      <c r="AG851" s="128" t="s">
        <v>354</v>
      </c>
    </row>
    <row r="852" spans="26:33">
      <c r="Z852" s="130" t="s">
        <v>406</v>
      </c>
      <c r="AA852" s="128" t="s">
        <v>331</v>
      </c>
      <c r="AB852" s="127" t="s">
        <v>516</v>
      </c>
      <c r="AC852" s="128" t="str">
        <f t="shared" si="13"/>
        <v>PortugalCar - Hybrid</v>
      </c>
      <c r="AD852" s="128">
        <v>2023</v>
      </c>
      <c r="AE852" s="128">
        <v>0.15006858791946306</v>
      </c>
      <c r="AF852" s="128" t="s">
        <v>423</v>
      </c>
      <c r="AG852" s="128" t="s">
        <v>354</v>
      </c>
    </row>
    <row r="853" spans="26:33">
      <c r="Z853" s="130" t="s">
        <v>407</v>
      </c>
      <c r="AA853" s="128" t="s">
        <v>331</v>
      </c>
      <c r="AB853" s="127" t="s">
        <v>509</v>
      </c>
      <c r="AC853" s="128" t="str">
        <f t="shared" si="13"/>
        <v>RomaniaCar - Average</v>
      </c>
      <c r="AD853" s="128">
        <v>2023</v>
      </c>
      <c r="AE853" s="128">
        <v>0.21741843624161075</v>
      </c>
      <c r="AF853" s="128" t="s">
        <v>423</v>
      </c>
      <c r="AG853" s="128" t="s">
        <v>354</v>
      </c>
    </row>
    <row r="854" spans="26:33">
      <c r="Z854" s="130" t="s">
        <v>407</v>
      </c>
      <c r="AA854" s="128" t="s">
        <v>331</v>
      </c>
      <c r="AB854" s="127" t="s">
        <v>513</v>
      </c>
      <c r="AC854" s="128" t="str">
        <f t="shared" si="13"/>
        <v>RomaniaCar - Diesel</v>
      </c>
      <c r="AD854" s="128">
        <v>2023</v>
      </c>
      <c r="AE854" s="128">
        <v>0.21127644888053693</v>
      </c>
      <c r="AF854" s="128" t="s">
        <v>423</v>
      </c>
      <c r="AG854" s="128" t="s">
        <v>354</v>
      </c>
    </row>
    <row r="855" spans="26:33">
      <c r="Z855" s="130" t="s">
        <v>407</v>
      </c>
      <c r="AA855" s="128" t="s">
        <v>331</v>
      </c>
      <c r="AB855" s="127" t="s">
        <v>511</v>
      </c>
      <c r="AC855" s="128" t="str">
        <f t="shared" si="13"/>
        <v>RomaniaCar - Petrol</v>
      </c>
      <c r="AD855" s="128">
        <v>2023</v>
      </c>
      <c r="AE855" s="128">
        <v>0.2094185342281879</v>
      </c>
      <c r="AF855" s="128" t="s">
        <v>423</v>
      </c>
      <c r="AG855" s="128" t="s">
        <v>354</v>
      </c>
    </row>
    <row r="856" spans="26:33">
      <c r="Z856" s="130" t="s">
        <v>407</v>
      </c>
      <c r="AA856" s="128" t="s">
        <v>331</v>
      </c>
      <c r="AB856" s="127" t="s">
        <v>516</v>
      </c>
      <c r="AC856" s="128" t="str">
        <f t="shared" si="13"/>
        <v>RomaniaCar - Hybrid</v>
      </c>
      <c r="AD856" s="128">
        <v>2023</v>
      </c>
      <c r="AE856" s="128">
        <v>0.15006858791946306</v>
      </c>
      <c r="AF856" s="128" t="s">
        <v>423</v>
      </c>
      <c r="AG856" s="128" t="s">
        <v>354</v>
      </c>
    </row>
    <row r="857" spans="26:33">
      <c r="Z857" s="130" t="s">
        <v>408</v>
      </c>
      <c r="AA857" s="128" t="s">
        <v>331</v>
      </c>
      <c r="AB857" s="127" t="s">
        <v>509</v>
      </c>
      <c r="AC857" s="128" t="str">
        <f t="shared" si="13"/>
        <v>San MarinoCar - Average</v>
      </c>
      <c r="AD857" s="128">
        <v>2023</v>
      </c>
      <c r="AE857" s="128">
        <v>0.21741843624161075</v>
      </c>
      <c r="AF857" s="128" t="s">
        <v>423</v>
      </c>
      <c r="AG857" s="128" t="s">
        <v>354</v>
      </c>
    </row>
    <row r="858" spans="26:33">
      <c r="Z858" s="130" t="s">
        <v>408</v>
      </c>
      <c r="AA858" s="128" t="s">
        <v>331</v>
      </c>
      <c r="AB858" s="127" t="s">
        <v>513</v>
      </c>
      <c r="AC858" s="128" t="str">
        <f t="shared" si="13"/>
        <v>San MarinoCar - Diesel</v>
      </c>
      <c r="AD858" s="128">
        <v>2023</v>
      </c>
      <c r="AE858" s="128">
        <v>0.21127644888053693</v>
      </c>
      <c r="AF858" s="128" t="s">
        <v>423</v>
      </c>
      <c r="AG858" s="128" t="s">
        <v>354</v>
      </c>
    </row>
    <row r="859" spans="26:33">
      <c r="Z859" s="130" t="s">
        <v>408</v>
      </c>
      <c r="AA859" s="128" t="s">
        <v>331</v>
      </c>
      <c r="AB859" s="127" t="s">
        <v>511</v>
      </c>
      <c r="AC859" s="128" t="str">
        <f t="shared" si="13"/>
        <v>San MarinoCar - Petrol</v>
      </c>
      <c r="AD859" s="128">
        <v>2023</v>
      </c>
      <c r="AE859" s="128">
        <v>0.2094185342281879</v>
      </c>
      <c r="AF859" s="128" t="s">
        <v>423</v>
      </c>
      <c r="AG859" s="128" t="s">
        <v>354</v>
      </c>
    </row>
    <row r="860" spans="26:33">
      <c r="Z860" s="130" t="s">
        <v>408</v>
      </c>
      <c r="AA860" s="128" t="s">
        <v>331</v>
      </c>
      <c r="AB860" s="127" t="s">
        <v>516</v>
      </c>
      <c r="AC860" s="128" t="str">
        <f t="shared" si="13"/>
        <v>San MarinoCar - Hybrid</v>
      </c>
      <c r="AD860" s="128">
        <v>2023</v>
      </c>
      <c r="AE860" s="128">
        <v>0.15006858791946306</v>
      </c>
      <c r="AF860" s="128" t="s">
        <v>423</v>
      </c>
      <c r="AG860" s="128" t="s">
        <v>354</v>
      </c>
    </row>
    <row r="861" spans="26:33">
      <c r="Z861" s="130" t="s">
        <v>409</v>
      </c>
      <c r="AA861" s="128" t="s">
        <v>331</v>
      </c>
      <c r="AB861" s="127" t="s">
        <v>509</v>
      </c>
      <c r="AC861" s="128" t="str">
        <f t="shared" si="13"/>
        <v>SerbiaCar - Average</v>
      </c>
      <c r="AD861" s="128">
        <v>2023</v>
      </c>
      <c r="AE861" s="128">
        <v>0.21741843624161075</v>
      </c>
      <c r="AF861" s="128" t="s">
        <v>423</v>
      </c>
      <c r="AG861" s="128" t="s">
        <v>354</v>
      </c>
    </row>
    <row r="862" spans="26:33">
      <c r="Z862" s="130" t="s">
        <v>409</v>
      </c>
      <c r="AA862" s="128" t="s">
        <v>331</v>
      </c>
      <c r="AB862" s="127" t="s">
        <v>513</v>
      </c>
      <c r="AC862" s="128" t="str">
        <f t="shared" si="13"/>
        <v>SerbiaCar - Diesel</v>
      </c>
      <c r="AD862" s="128">
        <v>2023</v>
      </c>
      <c r="AE862" s="128">
        <v>0.21127644888053693</v>
      </c>
      <c r="AF862" s="128" t="s">
        <v>423</v>
      </c>
      <c r="AG862" s="128" t="s">
        <v>354</v>
      </c>
    </row>
    <row r="863" spans="26:33">
      <c r="Z863" s="130" t="s">
        <v>409</v>
      </c>
      <c r="AA863" s="128" t="s">
        <v>331</v>
      </c>
      <c r="AB863" s="127" t="s">
        <v>511</v>
      </c>
      <c r="AC863" s="128" t="str">
        <f t="shared" si="13"/>
        <v>SerbiaCar - Petrol</v>
      </c>
      <c r="AD863" s="128">
        <v>2023</v>
      </c>
      <c r="AE863" s="128">
        <v>0.2094185342281879</v>
      </c>
      <c r="AF863" s="128" t="s">
        <v>423</v>
      </c>
      <c r="AG863" s="128" t="s">
        <v>354</v>
      </c>
    </row>
    <row r="864" spans="26:33">
      <c r="Z864" s="130" t="s">
        <v>409</v>
      </c>
      <c r="AA864" s="128" t="s">
        <v>331</v>
      </c>
      <c r="AB864" s="127" t="s">
        <v>516</v>
      </c>
      <c r="AC864" s="128" t="str">
        <f t="shared" si="13"/>
        <v>SerbiaCar - Hybrid</v>
      </c>
      <c r="AD864" s="128">
        <v>2023</v>
      </c>
      <c r="AE864" s="128">
        <v>0.15006858791946306</v>
      </c>
      <c r="AF864" s="128" t="s">
        <v>423</v>
      </c>
      <c r="AG864" s="128" t="s">
        <v>354</v>
      </c>
    </row>
    <row r="865" spans="26:33">
      <c r="Z865" s="130" t="s">
        <v>410</v>
      </c>
      <c r="AA865" s="128" t="s">
        <v>331</v>
      </c>
      <c r="AB865" s="127" t="s">
        <v>509</v>
      </c>
      <c r="AC865" s="128" t="str">
        <f t="shared" si="13"/>
        <v>SlovakiaCar - Average</v>
      </c>
      <c r="AD865" s="128">
        <v>2023</v>
      </c>
      <c r="AE865" s="128">
        <v>0.21741843624161075</v>
      </c>
      <c r="AF865" s="128" t="s">
        <v>423</v>
      </c>
      <c r="AG865" s="128" t="s">
        <v>354</v>
      </c>
    </row>
    <row r="866" spans="26:33">
      <c r="Z866" s="130" t="s">
        <v>410</v>
      </c>
      <c r="AA866" s="128" t="s">
        <v>331</v>
      </c>
      <c r="AB866" s="127" t="s">
        <v>513</v>
      </c>
      <c r="AC866" s="128" t="str">
        <f t="shared" si="13"/>
        <v>SlovakiaCar - Diesel</v>
      </c>
      <c r="AD866" s="128">
        <v>2023</v>
      </c>
      <c r="AE866" s="128">
        <v>0.21127644888053693</v>
      </c>
      <c r="AF866" s="128" t="s">
        <v>423</v>
      </c>
      <c r="AG866" s="128" t="s">
        <v>354</v>
      </c>
    </row>
    <row r="867" spans="26:33">
      <c r="Z867" s="130" t="s">
        <v>410</v>
      </c>
      <c r="AA867" s="128" t="s">
        <v>331</v>
      </c>
      <c r="AB867" s="127" t="s">
        <v>511</v>
      </c>
      <c r="AC867" s="128" t="str">
        <f t="shared" si="13"/>
        <v>SlovakiaCar - Petrol</v>
      </c>
      <c r="AD867" s="128">
        <v>2023</v>
      </c>
      <c r="AE867" s="128">
        <v>0.2094185342281879</v>
      </c>
      <c r="AF867" s="128" t="s">
        <v>423</v>
      </c>
      <c r="AG867" s="128" t="s">
        <v>354</v>
      </c>
    </row>
    <row r="868" spans="26:33">
      <c r="Z868" s="130" t="s">
        <v>410</v>
      </c>
      <c r="AA868" s="128" t="s">
        <v>331</v>
      </c>
      <c r="AB868" s="127" t="s">
        <v>516</v>
      </c>
      <c r="AC868" s="128" t="str">
        <f t="shared" si="13"/>
        <v>SlovakiaCar - Hybrid</v>
      </c>
      <c r="AD868" s="128">
        <v>2023</v>
      </c>
      <c r="AE868" s="128">
        <v>0.15006858791946306</v>
      </c>
      <c r="AF868" s="128" t="s">
        <v>423</v>
      </c>
      <c r="AG868" s="128" t="s">
        <v>354</v>
      </c>
    </row>
    <row r="869" spans="26:33">
      <c r="Z869" s="130" t="s">
        <v>411</v>
      </c>
      <c r="AA869" s="128" t="s">
        <v>331</v>
      </c>
      <c r="AB869" s="127" t="s">
        <v>509</v>
      </c>
      <c r="AC869" s="128" t="str">
        <f t="shared" si="13"/>
        <v>SloveniaCar - Average</v>
      </c>
      <c r="AD869" s="128">
        <v>2023</v>
      </c>
      <c r="AE869" s="128">
        <v>0.21741843624161075</v>
      </c>
      <c r="AF869" s="128" t="s">
        <v>423</v>
      </c>
      <c r="AG869" s="128" t="s">
        <v>354</v>
      </c>
    </row>
    <row r="870" spans="26:33">
      <c r="Z870" s="130" t="s">
        <v>411</v>
      </c>
      <c r="AA870" s="128" t="s">
        <v>331</v>
      </c>
      <c r="AB870" s="127" t="s">
        <v>513</v>
      </c>
      <c r="AC870" s="128" t="str">
        <f t="shared" si="13"/>
        <v>SloveniaCar - Diesel</v>
      </c>
      <c r="AD870" s="128">
        <v>2023</v>
      </c>
      <c r="AE870" s="128">
        <v>0.21127644888053693</v>
      </c>
      <c r="AF870" s="128" t="s">
        <v>423</v>
      </c>
      <c r="AG870" s="128" t="s">
        <v>354</v>
      </c>
    </row>
    <row r="871" spans="26:33">
      <c r="Z871" s="130" t="s">
        <v>411</v>
      </c>
      <c r="AA871" s="128" t="s">
        <v>331</v>
      </c>
      <c r="AB871" s="127" t="s">
        <v>511</v>
      </c>
      <c r="AC871" s="128" t="str">
        <f t="shared" si="13"/>
        <v>SloveniaCar - Petrol</v>
      </c>
      <c r="AD871" s="128">
        <v>2023</v>
      </c>
      <c r="AE871" s="128">
        <v>0.2094185342281879</v>
      </c>
      <c r="AF871" s="128" t="s">
        <v>423</v>
      </c>
      <c r="AG871" s="128" t="s">
        <v>354</v>
      </c>
    </row>
    <row r="872" spans="26:33">
      <c r="Z872" s="130" t="s">
        <v>411</v>
      </c>
      <c r="AA872" s="128" t="s">
        <v>331</v>
      </c>
      <c r="AB872" s="127" t="s">
        <v>516</v>
      </c>
      <c r="AC872" s="128" t="str">
        <f t="shared" si="13"/>
        <v>SloveniaCar - Hybrid</v>
      </c>
      <c r="AD872" s="128">
        <v>2023</v>
      </c>
      <c r="AE872" s="128">
        <v>0.15006858791946306</v>
      </c>
      <c r="AF872" s="128" t="s">
        <v>423</v>
      </c>
      <c r="AG872" s="128" t="s">
        <v>354</v>
      </c>
    </row>
    <row r="873" spans="26:33">
      <c r="Z873" s="130" t="s">
        <v>412</v>
      </c>
      <c r="AA873" s="128" t="s">
        <v>331</v>
      </c>
      <c r="AB873" s="127" t="s">
        <v>509</v>
      </c>
      <c r="AC873" s="128" t="str">
        <f t="shared" si="13"/>
        <v>SpainCar - Average</v>
      </c>
      <c r="AD873" s="128">
        <v>2023</v>
      </c>
      <c r="AE873" s="128">
        <v>0.21741843624161075</v>
      </c>
      <c r="AF873" s="128" t="s">
        <v>423</v>
      </c>
      <c r="AG873" s="128" t="s">
        <v>354</v>
      </c>
    </row>
    <row r="874" spans="26:33">
      <c r="Z874" s="130" t="s">
        <v>412</v>
      </c>
      <c r="AA874" s="128" t="s">
        <v>331</v>
      </c>
      <c r="AB874" s="127" t="s">
        <v>513</v>
      </c>
      <c r="AC874" s="128" t="str">
        <f t="shared" si="13"/>
        <v>SpainCar - Diesel</v>
      </c>
      <c r="AD874" s="128">
        <v>2023</v>
      </c>
      <c r="AE874" s="128">
        <v>0.21127644888053693</v>
      </c>
      <c r="AF874" s="128" t="s">
        <v>423</v>
      </c>
      <c r="AG874" s="128" t="s">
        <v>354</v>
      </c>
    </row>
    <row r="875" spans="26:33">
      <c r="Z875" s="130" t="s">
        <v>412</v>
      </c>
      <c r="AA875" s="128" t="s">
        <v>331</v>
      </c>
      <c r="AB875" s="127" t="s">
        <v>511</v>
      </c>
      <c r="AC875" s="128" t="str">
        <f t="shared" si="13"/>
        <v>SpainCar - Petrol</v>
      </c>
      <c r="AD875" s="128">
        <v>2023</v>
      </c>
      <c r="AE875" s="128">
        <v>0.2094185342281879</v>
      </c>
      <c r="AF875" s="128" t="s">
        <v>423</v>
      </c>
      <c r="AG875" s="128" t="s">
        <v>354</v>
      </c>
    </row>
    <row r="876" spans="26:33">
      <c r="Z876" s="130" t="s">
        <v>412</v>
      </c>
      <c r="AA876" s="128" t="s">
        <v>331</v>
      </c>
      <c r="AB876" s="127" t="s">
        <v>516</v>
      </c>
      <c r="AC876" s="128" t="str">
        <f t="shared" si="13"/>
        <v>SpainCar - Hybrid</v>
      </c>
      <c r="AD876" s="128">
        <v>2023</v>
      </c>
      <c r="AE876" s="128">
        <v>0.15006858791946306</v>
      </c>
      <c r="AF876" s="128" t="s">
        <v>423</v>
      </c>
      <c r="AG876" s="128" t="s">
        <v>354</v>
      </c>
    </row>
    <row r="877" spans="26:33">
      <c r="Z877" s="130" t="s">
        <v>413</v>
      </c>
      <c r="AA877" s="128" t="s">
        <v>331</v>
      </c>
      <c r="AB877" s="127" t="s">
        <v>509</v>
      </c>
      <c r="AC877" s="128" t="str">
        <f t="shared" si="13"/>
        <v>SwedenCar - Average</v>
      </c>
      <c r="AD877" s="128">
        <v>2023</v>
      </c>
      <c r="AE877" s="128">
        <v>0.21741843624161075</v>
      </c>
      <c r="AF877" s="128" t="s">
        <v>423</v>
      </c>
      <c r="AG877" s="128" t="s">
        <v>354</v>
      </c>
    </row>
    <row r="878" spans="26:33">
      <c r="Z878" s="130" t="s">
        <v>413</v>
      </c>
      <c r="AA878" s="128" t="s">
        <v>331</v>
      </c>
      <c r="AB878" s="127" t="s">
        <v>513</v>
      </c>
      <c r="AC878" s="128" t="str">
        <f t="shared" si="13"/>
        <v>SwedenCar - Diesel</v>
      </c>
      <c r="AD878" s="128">
        <v>2023</v>
      </c>
      <c r="AE878" s="128">
        <v>0.21127644888053693</v>
      </c>
      <c r="AF878" s="128" t="s">
        <v>423</v>
      </c>
      <c r="AG878" s="128" t="s">
        <v>354</v>
      </c>
    </row>
    <row r="879" spans="26:33">
      <c r="Z879" s="130" t="s">
        <v>413</v>
      </c>
      <c r="AA879" s="128" t="s">
        <v>331</v>
      </c>
      <c r="AB879" s="127" t="s">
        <v>511</v>
      </c>
      <c r="AC879" s="128" t="str">
        <f t="shared" si="13"/>
        <v>SwedenCar - Petrol</v>
      </c>
      <c r="AD879" s="128">
        <v>2023</v>
      </c>
      <c r="AE879" s="128">
        <v>0.2094185342281879</v>
      </c>
      <c r="AF879" s="128" t="s">
        <v>423</v>
      </c>
      <c r="AG879" s="128" t="s">
        <v>354</v>
      </c>
    </row>
    <row r="880" spans="26:33">
      <c r="Z880" s="130" t="s">
        <v>413</v>
      </c>
      <c r="AA880" s="128" t="s">
        <v>331</v>
      </c>
      <c r="AB880" s="127" t="s">
        <v>516</v>
      </c>
      <c r="AC880" s="128" t="str">
        <f t="shared" si="13"/>
        <v>SwedenCar - Hybrid</v>
      </c>
      <c r="AD880" s="128">
        <v>2023</v>
      </c>
      <c r="AE880" s="128">
        <v>0.15006858791946306</v>
      </c>
      <c r="AF880" s="128" t="s">
        <v>423</v>
      </c>
      <c r="AG880" s="128" t="s">
        <v>354</v>
      </c>
    </row>
    <row r="881" spans="26:33">
      <c r="Z881" s="130" t="s">
        <v>414</v>
      </c>
      <c r="AA881" s="128" t="s">
        <v>331</v>
      </c>
      <c r="AB881" s="127" t="s">
        <v>509</v>
      </c>
      <c r="AC881" s="128" t="str">
        <f t="shared" si="13"/>
        <v>SwitzerlandCar - Average</v>
      </c>
      <c r="AD881" s="128">
        <v>2023</v>
      </c>
      <c r="AE881" s="128">
        <v>0.21741843624161075</v>
      </c>
      <c r="AF881" s="128" t="s">
        <v>423</v>
      </c>
      <c r="AG881" s="128" t="s">
        <v>354</v>
      </c>
    </row>
    <row r="882" spans="26:33">
      <c r="Z882" s="130" t="s">
        <v>414</v>
      </c>
      <c r="AA882" s="128" t="s">
        <v>331</v>
      </c>
      <c r="AB882" s="127" t="s">
        <v>513</v>
      </c>
      <c r="AC882" s="128" t="str">
        <f t="shared" si="13"/>
        <v>SwitzerlandCar - Diesel</v>
      </c>
      <c r="AD882" s="128">
        <v>2023</v>
      </c>
      <c r="AE882" s="128">
        <v>0.21127644888053693</v>
      </c>
      <c r="AF882" s="128" t="s">
        <v>423</v>
      </c>
      <c r="AG882" s="128" t="s">
        <v>354</v>
      </c>
    </row>
    <row r="883" spans="26:33">
      <c r="Z883" s="130" t="s">
        <v>414</v>
      </c>
      <c r="AA883" s="128" t="s">
        <v>331</v>
      </c>
      <c r="AB883" s="127" t="s">
        <v>511</v>
      </c>
      <c r="AC883" s="128" t="str">
        <f t="shared" si="13"/>
        <v>SwitzerlandCar - Petrol</v>
      </c>
      <c r="AD883" s="128">
        <v>2023</v>
      </c>
      <c r="AE883" s="128">
        <v>0.2094185342281879</v>
      </c>
      <c r="AF883" s="128" t="s">
        <v>423</v>
      </c>
      <c r="AG883" s="128" t="s">
        <v>354</v>
      </c>
    </row>
    <row r="884" spans="26:33">
      <c r="Z884" s="130" t="s">
        <v>414</v>
      </c>
      <c r="AA884" s="128" t="s">
        <v>331</v>
      </c>
      <c r="AB884" s="127" t="s">
        <v>516</v>
      </c>
      <c r="AC884" s="128" t="str">
        <f t="shared" si="13"/>
        <v>SwitzerlandCar - Hybrid</v>
      </c>
      <c r="AD884" s="128">
        <v>2023</v>
      </c>
      <c r="AE884" s="128">
        <v>0.15006858791946306</v>
      </c>
      <c r="AF884" s="128" t="s">
        <v>423</v>
      </c>
      <c r="AG884" s="128" t="s">
        <v>354</v>
      </c>
    </row>
    <row r="885" spans="26:33">
      <c r="Z885" s="130" t="s">
        <v>415</v>
      </c>
      <c r="AA885" s="128" t="s">
        <v>331</v>
      </c>
      <c r="AB885" s="127" t="s">
        <v>509</v>
      </c>
      <c r="AC885" s="128" t="str">
        <f t="shared" si="13"/>
        <v>UkraineCar - Average</v>
      </c>
      <c r="AD885" s="128">
        <v>2023</v>
      </c>
      <c r="AE885" s="128">
        <v>0.21741843624161075</v>
      </c>
      <c r="AF885" s="128" t="s">
        <v>423</v>
      </c>
      <c r="AG885" s="128" t="s">
        <v>354</v>
      </c>
    </row>
    <row r="886" spans="26:33">
      <c r="Z886" s="130" t="s">
        <v>415</v>
      </c>
      <c r="AA886" s="128" t="s">
        <v>331</v>
      </c>
      <c r="AB886" s="127" t="s">
        <v>513</v>
      </c>
      <c r="AC886" s="128" t="str">
        <f t="shared" si="13"/>
        <v>UkraineCar - Diesel</v>
      </c>
      <c r="AD886" s="128">
        <v>2023</v>
      </c>
      <c r="AE886" s="128">
        <v>0.21127644888053693</v>
      </c>
      <c r="AF886" s="128" t="s">
        <v>423</v>
      </c>
      <c r="AG886" s="128" t="s">
        <v>354</v>
      </c>
    </row>
    <row r="887" spans="26:33">
      <c r="Z887" s="130" t="s">
        <v>415</v>
      </c>
      <c r="AA887" s="128" t="s">
        <v>331</v>
      </c>
      <c r="AB887" s="127" t="s">
        <v>511</v>
      </c>
      <c r="AC887" s="128" t="str">
        <f t="shared" si="13"/>
        <v>UkraineCar - Petrol</v>
      </c>
      <c r="AD887" s="128">
        <v>2023</v>
      </c>
      <c r="AE887" s="128">
        <v>0.2094185342281879</v>
      </c>
      <c r="AF887" s="128" t="s">
        <v>423</v>
      </c>
      <c r="AG887" s="128" t="s">
        <v>354</v>
      </c>
    </row>
    <row r="888" spans="26:33">
      <c r="Z888" s="130" t="s">
        <v>415</v>
      </c>
      <c r="AA888" s="128" t="s">
        <v>331</v>
      </c>
      <c r="AB888" s="127" t="s">
        <v>516</v>
      </c>
      <c r="AC888" s="128" t="str">
        <f t="shared" si="13"/>
        <v>UkraineCar - Hybrid</v>
      </c>
      <c r="AD888" s="128">
        <v>2023</v>
      </c>
      <c r="AE888" s="128">
        <v>0.15006858791946306</v>
      </c>
      <c r="AF888" s="128" t="s">
        <v>423</v>
      </c>
      <c r="AG888" s="128" t="s">
        <v>354</v>
      </c>
    </row>
    <row r="889" spans="26:33">
      <c r="Z889" s="130" t="s">
        <v>416</v>
      </c>
      <c r="AA889" s="128" t="s">
        <v>331</v>
      </c>
      <c r="AB889" s="127" t="s">
        <v>509</v>
      </c>
      <c r="AC889" s="128" t="str">
        <f t="shared" si="13"/>
        <v>United KingdomCar - Average</v>
      </c>
      <c r="AD889" s="128">
        <v>2023</v>
      </c>
      <c r="AE889" s="128">
        <v>0.21741843624161075</v>
      </c>
      <c r="AF889" s="128" t="s">
        <v>423</v>
      </c>
      <c r="AG889" s="128" t="s">
        <v>354</v>
      </c>
    </row>
    <row r="890" spans="26:33">
      <c r="Z890" s="130" t="s">
        <v>416</v>
      </c>
      <c r="AA890" s="128" t="s">
        <v>331</v>
      </c>
      <c r="AB890" s="127" t="s">
        <v>513</v>
      </c>
      <c r="AC890" s="128" t="str">
        <f t="shared" si="13"/>
        <v>United KingdomCar - Diesel</v>
      </c>
      <c r="AD890" s="128">
        <v>2023</v>
      </c>
      <c r="AE890" s="128">
        <v>0.21127644888053693</v>
      </c>
      <c r="AF890" s="128" t="s">
        <v>423</v>
      </c>
      <c r="AG890" s="128" t="s">
        <v>354</v>
      </c>
    </row>
    <row r="891" spans="26:33">
      <c r="Z891" s="130" t="s">
        <v>416</v>
      </c>
      <c r="AA891" s="128" t="s">
        <v>331</v>
      </c>
      <c r="AB891" s="127" t="s">
        <v>511</v>
      </c>
      <c r="AC891" s="128" t="str">
        <f t="shared" si="13"/>
        <v>United KingdomCar - Petrol</v>
      </c>
      <c r="AD891" s="128">
        <v>2023</v>
      </c>
      <c r="AE891" s="128">
        <v>0.2094185342281879</v>
      </c>
      <c r="AF891" s="128" t="s">
        <v>423</v>
      </c>
      <c r="AG891" s="128" t="s">
        <v>354</v>
      </c>
    </row>
    <row r="892" spans="26:33">
      <c r="Z892" s="130" t="s">
        <v>416</v>
      </c>
      <c r="AA892" s="128" t="s">
        <v>331</v>
      </c>
      <c r="AB892" s="127" t="s">
        <v>516</v>
      </c>
      <c r="AC892" s="128" t="str">
        <f t="shared" si="13"/>
        <v>United KingdomCar - Hybrid</v>
      </c>
      <c r="AD892" s="128">
        <v>2023</v>
      </c>
      <c r="AE892" s="128">
        <v>0.15006858791946306</v>
      </c>
      <c r="AF892" s="128" t="s">
        <v>423</v>
      </c>
      <c r="AG892" s="128" t="s">
        <v>354</v>
      </c>
    </row>
    <row r="893" spans="26:33">
      <c r="Z893" s="130" t="s">
        <v>416</v>
      </c>
      <c r="AA893" s="128" t="s">
        <v>331</v>
      </c>
      <c r="AB893" s="127" t="s">
        <v>518</v>
      </c>
      <c r="AC893" s="128" t="str">
        <f t="shared" si="13"/>
        <v>United KingdomCar - Electric</v>
      </c>
      <c r="AD893" s="128">
        <v>2023</v>
      </c>
      <c r="AE893" s="128">
        <v>6.6946441610738247E-2</v>
      </c>
      <c r="AF893" s="128" t="s">
        <v>423</v>
      </c>
      <c r="AG893" s="128" t="s">
        <v>354</v>
      </c>
    </row>
    <row r="894" spans="26:33">
      <c r="Z894" s="130" t="s">
        <v>344</v>
      </c>
      <c r="AA894" s="128" t="s">
        <v>332</v>
      </c>
      <c r="AB894" s="127" t="s">
        <v>553</v>
      </c>
      <c r="AC894" s="128" t="str">
        <f t="shared" si="13"/>
        <v>AlbaniaVan - Average</v>
      </c>
      <c r="AD894" s="128">
        <v>2023</v>
      </c>
      <c r="AE894" s="128">
        <v>0.28694965637583891</v>
      </c>
      <c r="AF894" s="128" t="s">
        <v>417</v>
      </c>
      <c r="AG894" s="128" t="s">
        <v>354</v>
      </c>
    </row>
    <row r="895" spans="26:33">
      <c r="Z895" s="130" t="s">
        <v>344</v>
      </c>
      <c r="AA895" s="128" t="s">
        <v>332</v>
      </c>
      <c r="AB895" s="127" t="s">
        <v>554</v>
      </c>
      <c r="AC895" s="128" t="str">
        <f t="shared" si="13"/>
        <v>AlbaniaVan - Petrol</v>
      </c>
      <c r="AD895" s="128">
        <v>2023</v>
      </c>
      <c r="AE895" s="128">
        <v>0.25726453825503359</v>
      </c>
      <c r="AF895" s="128" t="s">
        <v>417</v>
      </c>
      <c r="AG895" s="128" t="s">
        <v>354</v>
      </c>
    </row>
    <row r="896" spans="26:33">
      <c r="Z896" s="130" t="s">
        <v>344</v>
      </c>
      <c r="AA896" s="128" t="s">
        <v>332</v>
      </c>
      <c r="AB896" s="127" t="s">
        <v>555</v>
      </c>
      <c r="AC896" s="128" t="str">
        <f t="shared" si="13"/>
        <v>AlbaniaVan - Diesel</v>
      </c>
      <c r="AD896" s="128">
        <v>2023</v>
      </c>
      <c r="AE896" s="128">
        <v>0.28788402684563758</v>
      </c>
      <c r="AF896" s="128" t="s">
        <v>417</v>
      </c>
      <c r="AG896" s="128" t="s">
        <v>354</v>
      </c>
    </row>
    <row r="897" spans="26:33">
      <c r="Z897" s="130" t="s">
        <v>344</v>
      </c>
      <c r="AA897" s="128" t="s">
        <v>332</v>
      </c>
      <c r="AB897" s="127" t="s">
        <v>556</v>
      </c>
      <c r="AC897" s="128" t="str">
        <f t="shared" si="13"/>
        <v>AlbaniaVan - Electric</v>
      </c>
      <c r="AD897" s="128">
        <v>2023</v>
      </c>
      <c r="AE897" s="128">
        <v>8.9785241610738253E-2</v>
      </c>
      <c r="AF897" s="128" t="s">
        <v>417</v>
      </c>
      <c r="AG897" s="128" t="s">
        <v>354</v>
      </c>
    </row>
    <row r="898" spans="26:33">
      <c r="Z898" s="130" t="s">
        <v>356</v>
      </c>
      <c r="AA898" s="128" t="s">
        <v>332</v>
      </c>
      <c r="AB898" s="127" t="s">
        <v>553</v>
      </c>
      <c r="AC898" s="128" t="str">
        <f t="shared" si="13"/>
        <v>AndorraVan - Average</v>
      </c>
      <c r="AD898" s="128">
        <v>2023</v>
      </c>
      <c r="AE898" s="128">
        <v>0.28694965637583891</v>
      </c>
      <c r="AF898" s="128" t="s">
        <v>417</v>
      </c>
      <c r="AG898" s="128" t="s">
        <v>354</v>
      </c>
    </row>
    <row r="899" spans="26:33">
      <c r="Z899" s="130" t="s">
        <v>356</v>
      </c>
      <c r="AA899" s="128" t="s">
        <v>332</v>
      </c>
      <c r="AB899" s="127" t="s">
        <v>554</v>
      </c>
      <c r="AC899" s="128" t="str">
        <f t="shared" ref="AC899:AC962" si="14">Z899&amp;AB899</f>
        <v>AndorraVan - Petrol</v>
      </c>
      <c r="AD899" s="128">
        <v>2023</v>
      </c>
      <c r="AE899" s="128">
        <v>0.25726453825503359</v>
      </c>
      <c r="AF899" s="128" t="s">
        <v>417</v>
      </c>
      <c r="AG899" s="128" t="s">
        <v>354</v>
      </c>
    </row>
    <row r="900" spans="26:33">
      <c r="Z900" s="130" t="s">
        <v>356</v>
      </c>
      <c r="AA900" s="128" t="s">
        <v>332</v>
      </c>
      <c r="AB900" s="127" t="s">
        <v>555</v>
      </c>
      <c r="AC900" s="128" t="str">
        <f t="shared" si="14"/>
        <v>AndorraVan - Diesel</v>
      </c>
      <c r="AD900" s="128">
        <v>2023</v>
      </c>
      <c r="AE900" s="128">
        <v>0.28788402684563758</v>
      </c>
      <c r="AF900" s="128" t="s">
        <v>417</v>
      </c>
      <c r="AG900" s="128" t="s">
        <v>354</v>
      </c>
    </row>
    <row r="901" spans="26:33">
      <c r="Z901" s="130" t="s">
        <v>356</v>
      </c>
      <c r="AA901" s="128" t="s">
        <v>332</v>
      </c>
      <c r="AB901" s="127" t="s">
        <v>556</v>
      </c>
      <c r="AC901" s="128" t="str">
        <f t="shared" si="14"/>
        <v>AndorraVan - Electric</v>
      </c>
      <c r="AD901" s="128">
        <v>2023</v>
      </c>
      <c r="AE901" s="128">
        <v>8.9785241610738253E-2</v>
      </c>
      <c r="AF901" s="128" t="s">
        <v>417</v>
      </c>
      <c r="AG901" s="128" t="s">
        <v>354</v>
      </c>
    </row>
    <row r="902" spans="26:33">
      <c r="Z902" s="130" t="s">
        <v>360</v>
      </c>
      <c r="AA902" s="128" t="s">
        <v>332</v>
      </c>
      <c r="AB902" s="127" t="s">
        <v>553</v>
      </c>
      <c r="AC902" s="128" t="str">
        <f t="shared" si="14"/>
        <v>AustriaVan - Average</v>
      </c>
      <c r="AD902" s="128">
        <v>2023</v>
      </c>
      <c r="AE902" s="128">
        <v>0.28694965637583891</v>
      </c>
      <c r="AF902" s="128" t="s">
        <v>417</v>
      </c>
      <c r="AG902" s="128" t="s">
        <v>354</v>
      </c>
    </row>
    <row r="903" spans="26:33">
      <c r="Z903" s="130" t="s">
        <v>360</v>
      </c>
      <c r="AA903" s="128" t="s">
        <v>332</v>
      </c>
      <c r="AB903" s="127" t="s">
        <v>554</v>
      </c>
      <c r="AC903" s="128" t="str">
        <f t="shared" si="14"/>
        <v>AustriaVan - Petrol</v>
      </c>
      <c r="AD903" s="128">
        <v>2023</v>
      </c>
      <c r="AE903" s="128">
        <v>0.25726453825503359</v>
      </c>
      <c r="AF903" s="128" t="s">
        <v>417</v>
      </c>
      <c r="AG903" s="128" t="s">
        <v>354</v>
      </c>
    </row>
    <row r="904" spans="26:33">
      <c r="Z904" s="130" t="s">
        <v>360</v>
      </c>
      <c r="AA904" s="128" t="s">
        <v>332</v>
      </c>
      <c r="AB904" s="127" t="s">
        <v>555</v>
      </c>
      <c r="AC904" s="128" t="str">
        <f t="shared" si="14"/>
        <v>AustriaVan - Diesel</v>
      </c>
      <c r="AD904" s="128">
        <v>2023</v>
      </c>
      <c r="AE904" s="128">
        <v>0.28788402684563758</v>
      </c>
      <c r="AF904" s="128" t="s">
        <v>417</v>
      </c>
      <c r="AG904" s="128" t="s">
        <v>354</v>
      </c>
    </row>
    <row r="905" spans="26:33">
      <c r="Z905" s="130" t="s">
        <v>360</v>
      </c>
      <c r="AA905" s="128" t="s">
        <v>332</v>
      </c>
      <c r="AB905" s="127" t="s">
        <v>556</v>
      </c>
      <c r="AC905" s="128" t="str">
        <f t="shared" si="14"/>
        <v>AustriaVan - Electric</v>
      </c>
      <c r="AD905" s="128">
        <v>2023</v>
      </c>
      <c r="AE905" s="128">
        <v>8.9785241610738253E-2</v>
      </c>
      <c r="AF905" s="128" t="s">
        <v>417</v>
      </c>
      <c r="AG905" s="128" t="s">
        <v>354</v>
      </c>
    </row>
    <row r="906" spans="26:33">
      <c r="Z906" s="130" t="s">
        <v>364</v>
      </c>
      <c r="AA906" s="128" t="s">
        <v>332</v>
      </c>
      <c r="AB906" s="127" t="s">
        <v>553</v>
      </c>
      <c r="AC906" s="128" t="str">
        <f t="shared" si="14"/>
        <v>BelarusVan - Average</v>
      </c>
      <c r="AD906" s="128">
        <v>2023</v>
      </c>
      <c r="AE906" s="128">
        <v>0.28694965637583891</v>
      </c>
      <c r="AF906" s="128" t="s">
        <v>417</v>
      </c>
      <c r="AG906" s="128" t="s">
        <v>354</v>
      </c>
    </row>
    <row r="907" spans="26:33">
      <c r="Z907" s="130" t="s">
        <v>364</v>
      </c>
      <c r="AA907" s="128" t="s">
        <v>332</v>
      </c>
      <c r="AB907" s="127" t="s">
        <v>554</v>
      </c>
      <c r="AC907" s="128" t="str">
        <f t="shared" si="14"/>
        <v>BelarusVan - Petrol</v>
      </c>
      <c r="AD907" s="128">
        <v>2023</v>
      </c>
      <c r="AE907" s="128">
        <v>0.25726453825503359</v>
      </c>
      <c r="AF907" s="128" t="s">
        <v>417</v>
      </c>
      <c r="AG907" s="128" t="s">
        <v>354</v>
      </c>
    </row>
    <row r="908" spans="26:33">
      <c r="Z908" s="130" t="s">
        <v>364</v>
      </c>
      <c r="AA908" s="128" t="s">
        <v>332</v>
      </c>
      <c r="AB908" s="127" t="s">
        <v>555</v>
      </c>
      <c r="AC908" s="128" t="str">
        <f t="shared" si="14"/>
        <v>BelarusVan - Diesel</v>
      </c>
      <c r="AD908" s="128">
        <v>2023</v>
      </c>
      <c r="AE908" s="128">
        <v>0.28788402684563758</v>
      </c>
      <c r="AF908" s="128" t="s">
        <v>417</v>
      </c>
      <c r="AG908" s="128" t="s">
        <v>354</v>
      </c>
    </row>
    <row r="909" spans="26:33">
      <c r="Z909" s="130" t="s">
        <v>364</v>
      </c>
      <c r="AA909" s="128" t="s">
        <v>332</v>
      </c>
      <c r="AB909" s="127" t="s">
        <v>556</v>
      </c>
      <c r="AC909" s="128" t="str">
        <f t="shared" si="14"/>
        <v>BelarusVan - Electric</v>
      </c>
      <c r="AD909" s="128">
        <v>2023</v>
      </c>
      <c r="AE909" s="128">
        <v>8.9785241610738253E-2</v>
      </c>
      <c r="AF909" s="128" t="s">
        <v>417</v>
      </c>
      <c r="AG909" s="128" t="s">
        <v>354</v>
      </c>
    </row>
    <row r="910" spans="26:33">
      <c r="Z910" s="130" t="s">
        <v>367</v>
      </c>
      <c r="AA910" s="128" t="s">
        <v>332</v>
      </c>
      <c r="AB910" s="127" t="s">
        <v>553</v>
      </c>
      <c r="AC910" s="128" t="str">
        <f t="shared" si="14"/>
        <v>BelgiumVan - Average</v>
      </c>
      <c r="AD910" s="128">
        <v>2023</v>
      </c>
      <c r="AE910" s="128">
        <v>0.28694965637583891</v>
      </c>
      <c r="AF910" s="128" t="s">
        <v>417</v>
      </c>
      <c r="AG910" s="128" t="s">
        <v>354</v>
      </c>
    </row>
    <row r="911" spans="26:33">
      <c r="Z911" s="130" t="s">
        <v>367</v>
      </c>
      <c r="AA911" s="128" t="s">
        <v>332</v>
      </c>
      <c r="AB911" s="127" t="s">
        <v>554</v>
      </c>
      <c r="AC911" s="128" t="str">
        <f t="shared" si="14"/>
        <v>BelgiumVan - Petrol</v>
      </c>
      <c r="AD911" s="128">
        <v>2023</v>
      </c>
      <c r="AE911" s="128">
        <v>0.25726453825503359</v>
      </c>
      <c r="AF911" s="128" t="s">
        <v>417</v>
      </c>
      <c r="AG911" s="128" t="s">
        <v>354</v>
      </c>
    </row>
    <row r="912" spans="26:33">
      <c r="Z912" s="130" t="s">
        <v>367</v>
      </c>
      <c r="AA912" s="128" t="s">
        <v>332</v>
      </c>
      <c r="AB912" s="127" t="s">
        <v>555</v>
      </c>
      <c r="AC912" s="128" t="str">
        <f t="shared" si="14"/>
        <v>BelgiumVan - Diesel</v>
      </c>
      <c r="AD912" s="128">
        <v>2023</v>
      </c>
      <c r="AE912" s="128">
        <v>0.28788402684563758</v>
      </c>
      <c r="AF912" s="128" t="s">
        <v>417</v>
      </c>
      <c r="AG912" s="128" t="s">
        <v>354</v>
      </c>
    </row>
    <row r="913" spans="26:33">
      <c r="Z913" s="130" t="s">
        <v>367</v>
      </c>
      <c r="AA913" s="128" t="s">
        <v>332</v>
      </c>
      <c r="AB913" s="127" t="s">
        <v>556</v>
      </c>
      <c r="AC913" s="128" t="str">
        <f t="shared" si="14"/>
        <v>BelgiumVan - Electric</v>
      </c>
      <c r="AD913" s="128">
        <v>2023</v>
      </c>
      <c r="AE913" s="128">
        <v>8.9785241610738253E-2</v>
      </c>
      <c r="AF913" s="128" t="s">
        <v>417</v>
      </c>
      <c r="AG913" s="128" t="s">
        <v>354</v>
      </c>
    </row>
    <row r="914" spans="26:33">
      <c r="Z914" s="130" t="s">
        <v>371</v>
      </c>
      <c r="AA914" s="128" t="s">
        <v>332</v>
      </c>
      <c r="AB914" s="127" t="s">
        <v>553</v>
      </c>
      <c r="AC914" s="128" t="str">
        <f t="shared" si="14"/>
        <v>Bosnia and HerzegovinaVan - Average</v>
      </c>
      <c r="AD914" s="128">
        <v>2023</v>
      </c>
      <c r="AE914" s="128">
        <v>0.28694965637583891</v>
      </c>
      <c r="AF914" s="128" t="s">
        <v>417</v>
      </c>
      <c r="AG914" s="128" t="s">
        <v>354</v>
      </c>
    </row>
    <row r="915" spans="26:33">
      <c r="Z915" s="130" t="s">
        <v>371</v>
      </c>
      <c r="AA915" s="128" t="s">
        <v>332</v>
      </c>
      <c r="AB915" s="127" t="s">
        <v>554</v>
      </c>
      <c r="AC915" s="128" t="str">
        <f t="shared" si="14"/>
        <v>Bosnia and HerzegovinaVan - Petrol</v>
      </c>
      <c r="AD915" s="128">
        <v>2023</v>
      </c>
      <c r="AE915" s="128">
        <v>0.25726453825503359</v>
      </c>
      <c r="AF915" s="128" t="s">
        <v>417</v>
      </c>
      <c r="AG915" s="128" t="s">
        <v>354</v>
      </c>
    </row>
    <row r="916" spans="26:33">
      <c r="Z916" s="130" t="s">
        <v>371</v>
      </c>
      <c r="AA916" s="128" t="s">
        <v>332</v>
      </c>
      <c r="AB916" s="127" t="s">
        <v>555</v>
      </c>
      <c r="AC916" s="128" t="str">
        <f t="shared" si="14"/>
        <v>Bosnia and HerzegovinaVan - Diesel</v>
      </c>
      <c r="AD916" s="128">
        <v>2023</v>
      </c>
      <c r="AE916" s="128">
        <v>0.28788402684563758</v>
      </c>
      <c r="AF916" s="128" t="s">
        <v>417</v>
      </c>
      <c r="AG916" s="128" t="s">
        <v>354</v>
      </c>
    </row>
    <row r="917" spans="26:33">
      <c r="Z917" s="130" t="s">
        <v>371</v>
      </c>
      <c r="AA917" s="128" t="s">
        <v>332</v>
      </c>
      <c r="AB917" s="127" t="s">
        <v>556</v>
      </c>
      <c r="AC917" s="128" t="str">
        <f t="shared" si="14"/>
        <v>Bosnia and HerzegovinaVan - Electric</v>
      </c>
      <c r="AD917" s="128">
        <v>2023</v>
      </c>
      <c r="AE917" s="128">
        <v>8.9785241610738253E-2</v>
      </c>
      <c r="AF917" s="128" t="s">
        <v>417</v>
      </c>
      <c r="AG917" s="128" t="s">
        <v>354</v>
      </c>
    </row>
    <row r="918" spans="26:33">
      <c r="Z918" s="130" t="s">
        <v>376</v>
      </c>
      <c r="AA918" s="128" t="s">
        <v>332</v>
      </c>
      <c r="AB918" s="127" t="s">
        <v>553</v>
      </c>
      <c r="AC918" s="128" t="str">
        <f t="shared" si="14"/>
        <v>BulgariaVan - Average</v>
      </c>
      <c r="AD918" s="128">
        <v>2023</v>
      </c>
      <c r="AE918" s="128">
        <v>0.28694965637583891</v>
      </c>
      <c r="AF918" s="128" t="s">
        <v>417</v>
      </c>
      <c r="AG918" s="128" t="s">
        <v>354</v>
      </c>
    </row>
    <row r="919" spans="26:33">
      <c r="Z919" s="130" t="s">
        <v>376</v>
      </c>
      <c r="AA919" s="128" t="s">
        <v>332</v>
      </c>
      <c r="AB919" s="127" t="s">
        <v>554</v>
      </c>
      <c r="AC919" s="128" t="str">
        <f t="shared" si="14"/>
        <v>BulgariaVan - Petrol</v>
      </c>
      <c r="AD919" s="128">
        <v>2023</v>
      </c>
      <c r="AE919" s="128">
        <v>0.25726453825503359</v>
      </c>
      <c r="AF919" s="128" t="s">
        <v>417</v>
      </c>
      <c r="AG919" s="128" t="s">
        <v>354</v>
      </c>
    </row>
    <row r="920" spans="26:33">
      <c r="Z920" s="130" t="s">
        <v>376</v>
      </c>
      <c r="AA920" s="128" t="s">
        <v>332</v>
      </c>
      <c r="AB920" s="127" t="s">
        <v>555</v>
      </c>
      <c r="AC920" s="128" t="str">
        <f t="shared" si="14"/>
        <v>BulgariaVan - Diesel</v>
      </c>
      <c r="AD920" s="128">
        <v>2023</v>
      </c>
      <c r="AE920" s="128">
        <v>0.28788402684563758</v>
      </c>
      <c r="AF920" s="128" t="s">
        <v>417</v>
      </c>
      <c r="AG920" s="128" t="s">
        <v>354</v>
      </c>
    </row>
    <row r="921" spans="26:33">
      <c r="Z921" s="130" t="s">
        <v>376</v>
      </c>
      <c r="AA921" s="128" t="s">
        <v>332</v>
      </c>
      <c r="AB921" s="127" t="s">
        <v>556</v>
      </c>
      <c r="AC921" s="128" t="str">
        <f t="shared" si="14"/>
        <v>BulgariaVan - Electric</v>
      </c>
      <c r="AD921" s="128">
        <v>2023</v>
      </c>
      <c r="AE921" s="128">
        <v>8.9785241610738253E-2</v>
      </c>
      <c r="AF921" s="128" t="s">
        <v>417</v>
      </c>
      <c r="AG921" s="128" t="s">
        <v>354</v>
      </c>
    </row>
    <row r="922" spans="26:33">
      <c r="Z922" s="130" t="s">
        <v>379</v>
      </c>
      <c r="AA922" s="128" t="s">
        <v>332</v>
      </c>
      <c r="AB922" s="127" t="s">
        <v>553</v>
      </c>
      <c r="AC922" s="128" t="str">
        <f t="shared" si="14"/>
        <v>CroatiaVan - Average</v>
      </c>
      <c r="AD922" s="128">
        <v>2023</v>
      </c>
      <c r="AE922" s="128">
        <v>0.28694965637583891</v>
      </c>
      <c r="AF922" s="128" t="s">
        <v>417</v>
      </c>
      <c r="AG922" s="128" t="s">
        <v>354</v>
      </c>
    </row>
    <row r="923" spans="26:33">
      <c r="Z923" s="130" t="s">
        <v>379</v>
      </c>
      <c r="AA923" s="128" t="s">
        <v>332</v>
      </c>
      <c r="AB923" s="127" t="s">
        <v>554</v>
      </c>
      <c r="AC923" s="128" t="str">
        <f t="shared" si="14"/>
        <v>CroatiaVan - Petrol</v>
      </c>
      <c r="AD923" s="128">
        <v>2023</v>
      </c>
      <c r="AE923" s="128">
        <v>0.25726453825503359</v>
      </c>
      <c r="AF923" s="128" t="s">
        <v>417</v>
      </c>
      <c r="AG923" s="128" t="s">
        <v>354</v>
      </c>
    </row>
    <row r="924" spans="26:33">
      <c r="Z924" s="130" t="s">
        <v>379</v>
      </c>
      <c r="AA924" s="128" t="s">
        <v>332</v>
      </c>
      <c r="AB924" s="127" t="s">
        <v>555</v>
      </c>
      <c r="AC924" s="128" t="str">
        <f t="shared" si="14"/>
        <v>CroatiaVan - Diesel</v>
      </c>
      <c r="AD924" s="128">
        <v>2023</v>
      </c>
      <c r="AE924" s="128">
        <v>0.28788402684563758</v>
      </c>
      <c r="AF924" s="128" t="s">
        <v>417</v>
      </c>
      <c r="AG924" s="128" t="s">
        <v>354</v>
      </c>
    </row>
    <row r="925" spans="26:33">
      <c r="Z925" s="130" t="s">
        <v>379</v>
      </c>
      <c r="AA925" s="128" t="s">
        <v>332</v>
      </c>
      <c r="AB925" s="127" t="s">
        <v>556</v>
      </c>
      <c r="AC925" s="128" t="str">
        <f t="shared" si="14"/>
        <v>CroatiaVan - Electric</v>
      </c>
      <c r="AD925" s="128">
        <v>2023</v>
      </c>
      <c r="AE925" s="128">
        <v>8.9785241610738253E-2</v>
      </c>
      <c r="AF925" s="128" t="s">
        <v>417</v>
      </c>
      <c r="AG925" s="128" t="s">
        <v>354</v>
      </c>
    </row>
    <row r="926" spans="26:33">
      <c r="Z926" s="130" t="s">
        <v>424</v>
      </c>
      <c r="AA926" s="128" t="s">
        <v>332</v>
      </c>
      <c r="AB926" s="127" t="s">
        <v>553</v>
      </c>
      <c r="AC926" s="128" t="str">
        <f t="shared" si="14"/>
        <v>CyprusVan - Average</v>
      </c>
      <c r="AD926" s="128">
        <v>2023</v>
      </c>
      <c r="AE926" s="128">
        <v>0.28694965637583891</v>
      </c>
      <c r="AF926" s="128" t="s">
        <v>417</v>
      </c>
      <c r="AG926" s="128" t="s">
        <v>354</v>
      </c>
    </row>
    <row r="927" spans="26:33">
      <c r="Z927" s="130" t="s">
        <v>424</v>
      </c>
      <c r="AA927" s="128" t="s">
        <v>332</v>
      </c>
      <c r="AB927" s="127" t="s">
        <v>554</v>
      </c>
      <c r="AC927" s="128" t="str">
        <f t="shared" si="14"/>
        <v>CyprusVan - Petrol</v>
      </c>
      <c r="AD927" s="128">
        <v>2023</v>
      </c>
      <c r="AE927" s="128">
        <v>0.25726453825503359</v>
      </c>
      <c r="AF927" s="128" t="s">
        <v>417</v>
      </c>
      <c r="AG927" s="128" t="s">
        <v>354</v>
      </c>
    </row>
    <row r="928" spans="26:33">
      <c r="Z928" s="130" t="s">
        <v>424</v>
      </c>
      <c r="AA928" s="128" t="s">
        <v>332</v>
      </c>
      <c r="AB928" s="127" t="s">
        <v>555</v>
      </c>
      <c r="AC928" s="128" t="str">
        <f t="shared" si="14"/>
        <v>CyprusVan - Diesel</v>
      </c>
      <c r="AD928" s="128">
        <v>2023</v>
      </c>
      <c r="AE928" s="128">
        <v>0.28788402684563758</v>
      </c>
      <c r="AF928" s="128" t="s">
        <v>417</v>
      </c>
      <c r="AG928" s="128" t="s">
        <v>354</v>
      </c>
    </row>
    <row r="929" spans="26:33">
      <c r="Z929" s="130" t="s">
        <v>424</v>
      </c>
      <c r="AA929" s="128" t="s">
        <v>332</v>
      </c>
      <c r="AB929" s="127" t="s">
        <v>556</v>
      </c>
      <c r="AC929" s="128" t="str">
        <f t="shared" si="14"/>
        <v>CyprusVan - Electric</v>
      </c>
      <c r="AD929" s="128">
        <v>2023</v>
      </c>
      <c r="AE929" s="128">
        <v>8.9785241610738253E-2</v>
      </c>
      <c r="AF929" s="128" t="s">
        <v>417</v>
      </c>
      <c r="AG929" s="128" t="s">
        <v>354</v>
      </c>
    </row>
    <row r="930" spans="26:33">
      <c r="Z930" s="130" t="s">
        <v>380</v>
      </c>
      <c r="AA930" s="128" t="s">
        <v>332</v>
      </c>
      <c r="AB930" s="127" t="s">
        <v>553</v>
      </c>
      <c r="AC930" s="128" t="str">
        <f t="shared" si="14"/>
        <v>CzechiaVan - Average</v>
      </c>
      <c r="AD930" s="128">
        <v>2023</v>
      </c>
      <c r="AE930" s="128">
        <v>0.28694965637583891</v>
      </c>
      <c r="AF930" s="128" t="s">
        <v>417</v>
      </c>
      <c r="AG930" s="128" t="s">
        <v>354</v>
      </c>
    </row>
    <row r="931" spans="26:33">
      <c r="Z931" s="130" t="s">
        <v>380</v>
      </c>
      <c r="AA931" s="128" t="s">
        <v>332</v>
      </c>
      <c r="AB931" s="127" t="s">
        <v>554</v>
      </c>
      <c r="AC931" s="128" t="str">
        <f t="shared" si="14"/>
        <v>CzechiaVan - Petrol</v>
      </c>
      <c r="AD931" s="128">
        <v>2023</v>
      </c>
      <c r="AE931" s="128">
        <v>0.25726453825503359</v>
      </c>
      <c r="AF931" s="128" t="s">
        <v>417</v>
      </c>
      <c r="AG931" s="128" t="s">
        <v>354</v>
      </c>
    </row>
    <row r="932" spans="26:33">
      <c r="Z932" s="130" t="s">
        <v>380</v>
      </c>
      <c r="AA932" s="128" t="s">
        <v>332</v>
      </c>
      <c r="AB932" s="127" t="s">
        <v>555</v>
      </c>
      <c r="AC932" s="128" t="str">
        <f t="shared" si="14"/>
        <v>CzechiaVan - Diesel</v>
      </c>
      <c r="AD932" s="128">
        <v>2023</v>
      </c>
      <c r="AE932" s="128">
        <v>0.28788402684563758</v>
      </c>
      <c r="AF932" s="128" t="s">
        <v>417</v>
      </c>
      <c r="AG932" s="128" t="s">
        <v>354</v>
      </c>
    </row>
    <row r="933" spans="26:33">
      <c r="Z933" s="130" t="s">
        <v>380</v>
      </c>
      <c r="AA933" s="128" t="s">
        <v>332</v>
      </c>
      <c r="AB933" s="127" t="s">
        <v>556</v>
      </c>
      <c r="AC933" s="128" t="str">
        <f t="shared" si="14"/>
        <v>CzechiaVan - Electric</v>
      </c>
      <c r="AD933" s="128">
        <v>2023</v>
      </c>
      <c r="AE933" s="128">
        <v>8.9785241610738253E-2</v>
      </c>
      <c r="AF933" s="128" t="s">
        <v>417</v>
      </c>
      <c r="AG933" s="128" t="s">
        <v>354</v>
      </c>
    </row>
    <row r="934" spans="26:33">
      <c r="Z934" s="130" t="s">
        <v>381</v>
      </c>
      <c r="AA934" s="128" t="s">
        <v>332</v>
      </c>
      <c r="AB934" s="127" t="s">
        <v>553</v>
      </c>
      <c r="AC934" s="128" t="str">
        <f t="shared" si="14"/>
        <v>DenmarkVan - Average</v>
      </c>
      <c r="AD934" s="128">
        <v>2023</v>
      </c>
      <c r="AE934" s="128">
        <v>0.28694965637583891</v>
      </c>
      <c r="AF934" s="128" t="s">
        <v>417</v>
      </c>
      <c r="AG934" s="128" t="s">
        <v>354</v>
      </c>
    </row>
    <row r="935" spans="26:33">
      <c r="Z935" s="130" t="s">
        <v>381</v>
      </c>
      <c r="AA935" s="128" t="s">
        <v>332</v>
      </c>
      <c r="AB935" s="127" t="s">
        <v>554</v>
      </c>
      <c r="AC935" s="128" t="str">
        <f t="shared" si="14"/>
        <v>DenmarkVan - Petrol</v>
      </c>
      <c r="AD935" s="128">
        <v>2023</v>
      </c>
      <c r="AE935" s="128">
        <v>0.25726453825503359</v>
      </c>
      <c r="AF935" s="128" t="s">
        <v>417</v>
      </c>
      <c r="AG935" s="128" t="s">
        <v>354</v>
      </c>
    </row>
    <row r="936" spans="26:33">
      <c r="Z936" s="130" t="s">
        <v>381</v>
      </c>
      <c r="AA936" s="128" t="s">
        <v>332</v>
      </c>
      <c r="AB936" s="127" t="s">
        <v>555</v>
      </c>
      <c r="AC936" s="128" t="str">
        <f t="shared" si="14"/>
        <v>DenmarkVan - Diesel</v>
      </c>
      <c r="AD936" s="128">
        <v>2023</v>
      </c>
      <c r="AE936" s="128">
        <v>0.28788402684563758</v>
      </c>
      <c r="AF936" s="128" t="s">
        <v>417</v>
      </c>
      <c r="AG936" s="128" t="s">
        <v>354</v>
      </c>
    </row>
    <row r="937" spans="26:33">
      <c r="Z937" s="130" t="s">
        <v>381</v>
      </c>
      <c r="AA937" s="128" t="s">
        <v>332</v>
      </c>
      <c r="AB937" s="127" t="s">
        <v>556</v>
      </c>
      <c r="AC937" s="128" t="str">
        <f t="shared" si="14"/>
        <v>DenmarkVan - Electric</v>
      </c>
      <c r="AD937" s="128">
        <v>2023</v>
      </c>
      <c r="AE937" s="128">
        <v>8.9785241610738253E-2</v>
      </c>
      <c r="AF937" s="128" t="s">
        <v>417</v>
      </c>
      <c r="AG937" s="128" t="s">
        <v>354</v>
      </c>
    </row>
    <row r="938" spans="26:33">
      <c r="Z938" s="130" t="s">
        <v>382</v>
      </c>
      <c r="AA938" s="128" t="s">
        <v>332</v>
      </c>
      <c r="AB938" s="127" t="s">
        <v>553</v>
      </c>
      <c r="AC938" s="128" t="str">
        <f t="shared" si="14"/>
        <v>EstoniaVan - Average</v>
      </c>
      <c r="AD938" s="128">
        <v>2023</v>
      </c>
      <c r="AE938" s="128">
        <v>0.28694965637583891</v>
      </c>
      <c r="AF938" s="128" t="s">
        <v>417</v>
      </c>
      <c r="AG938" s="128" t="s">
        <v>354</v>
      </c>
    </row>
    <row r="939" spans="26:33">
      <c r="Z939" s="130" t="s">
        <v>382</v>
      </c>
      <c r="AA939" s="128" t="s">
        <v>332</v>
      </c>
      <c r="AB939" s="127" t="s">
        <v>554</v>
      </c>
      <c r="AC939" s="128" t="str">
        <f t="shared" si="14"/>
        <v>EstoniaVan - Petrol</v>
      </c>
      <c r="AD939" s="128">
        <v>2023</v>
      </c>
      <c r="AE939" s="128">
        <v>0.25726453825503359</v>
      </c>
      <c r="AF939" s="128" t="s">
        <v>417</v>
      </c>
      <c r="AG939" s="128" t="s">
        <v>354</v>
      </c>
    </row>
    <row r="940" spans="26:33">
      <c r="Z940" s="130" t="s">
        <v>382</v>
      </c>
      <c r="AA940" s="128" t="s">
        <v>332</v>
      </c>
      <c r="AB940" s="127" t="s">
        <v>555</v>
      </c>
      <c r="AC940" s="128" t="str">
        <f t="shared" si="14"/>
        <v>EstoniaVan - Diesel</v>
      </c>
      <c r="AD940" s="128">
        <v>2023</v>
      </c>
      <c r="AE940" s="128">
        <v>0.28788402684563758</v>
      </c>
      <c r="AF940" s="128" t="s">
        <v>417</v>
      </c>
      <c r="AG940" s="128" t="s">
        <v>354</v>
      </c>
    </row>
    <row r="941" spans="26:33">
      <c r="Z941" s="130" t="s">
        <v>382</v>
      </c>
      <c r="AA941" s="128" t="s">
        <v>332</v>
      </c>
      <c r="AB941" s="127" t="s">
        <v>556</v>
      </c>
      <c r="AC941" s="128" t="str">
        <f t="shared" si="14"/>
        <v>EstoniaVan - Electric</v>
      </c>
      <c r="AD941" s="128">
        <v>2023</v>
      </c>
      <c r="AE941" s="128">
        <v>8.9785241610738253E-2</v>
      </c>
      <c r="AF941" s="128" t="s">
        <v>417</v>
      </c>
      <c r="AG941" s="128" t="s">
        <v>354</v>
      </c>
    </row>
    <row r="942" spans="26:33">
      <c r="Z942" s="130" t="s">
        <v>425</v>
      </c>
      <c r="AA942" s="128" t="s">
        <v>332</v>
      </c>
      <c r="AB942" s="127" t="s">
        <v>553</v>
      </c>
      <c r="AC942" s="128" t="str">
        <f t="shared" si="14"/>
        <v>EU-27Van - Average</v>
      </c>
      <c r="AD942" s="128">
        <v>2023</v>
      </c>
      <c r="AE942" s="128">
        <v>0.28694965637583891</v>
      </c>
      <c r="AF942" s="128" t="s">
        <v>417</v>
      </c>
      <c r="AG942" s="128" t="s">
        <v>354</v>
      </c>
    </row>
    <row r="943" spans="26:33">
      <c r="Z943" s="130" t="s">
        <v>425</v>
      </c>
      <c r="AA943" s="128" t="s">
        <v>332</v>
      </c>
      <c r="AB943" s="127" t="s">
        <v>554</v>
      </c>
      <c r="AC943" s="128" t="str">
        <f t="shared" si="14"/>
        <v>EU-27Van - Petrol</v>
      </c>
      <c r="AD943" s="128">
        <v>2023</v>
      </c>
      <c r="AE943" s="128">
        <v>0.25726453825503359</v>
      </c>
      <c r="AF943" s="128" t="s">
        <v>417</v>
      </c>
      <c r="AG943" s="128" t="s">
        <v>354</v>
      </c>
    </row>
    <row r="944" spans="26:33">
      <c r="Z944" s="130" t="s">
        <v>425</v>
      </c>
      <c r="AA944" s="128" t="s">
        <v>332</v>
      </c>
      <c r="AB944" s="127" t="s">
        <v>555</v>
      </c>
      <c r="AC944" s="128" t="str">
        <f t="shared" si="14"/>
        <v>EU-27Van - Diesel</v>
      </c>
      <c r="AD944" s="128">
        <v>2023</v>
      </c>
      <c r="AE944" s="128">
        <v>0.28788402684563758</v>
      </c>
      <c r="AF944" s="128" t="s">
        <v>417</v>
      </c>
      <c r="AG944" s="128" t="s">
        <v>354</v>
      </c>
    </row>
    <row r="945" spans="26:33">
      <c r="Z945" s="130" t="s">
        <v>425</v>
      </c>
      <c r="AA945" s="128" t="s">
        <v>332</v>
      </c>
      <c r="AB945" s="127" t="s">
        <v>556</v>
      </c>
      <c r="AC945" s="128" t="str">
        <f t="shared" si="14"/>
        <v>EU-27Van - Electric</v>
      </c>
      <c r="AD945" s="128">
        <v>2023</v>
      </c>
      <c r="AE945" s="128">
        <v>8.9785241610738253E-2</v>
      </c>
      <c r="AF945" s="128" t="s">
        <v>417</v>
      </c>
      <c r="AG945" s="128" t="s">
        <v>354</v>
      </c>
    </row>
    <row r="946" spans="26:33">
      <c r="Z946" s="130" t="s">
        <v>383</v>
      </c>
      <c r="AA946" s="128" t="s">
        <v>332</v>
      </c>
      <c r="AB946" s="127" t="s">
        <v>553</v>
      </c>
      <c r="AC946" s="128" t="str">
        <f t="shared" si="14"/>
        <v>FinlandVan - Average</v>
      </c>
      <c r="AD946" s="128">
        <v>2023</v>
      </c>
      <c r="AE946" s="128">
        <v>0.28694965637583891</v>
      </c>
      <c r="AF946" s="128" t="s">
        <v>417</v>
      </c>
      <c r="AG946" s="128" t="s">
        <v>354</v>
      </c>
    </row>
    <row r="947" spans="26:33">
      <c r="Z947" s="130" t="s">
        <v>383</v>
      </c>
      <c r="AA947" s="128" t="s">
        <v>332</v>
      </c>
      <c r="AB947" s="127" t="s">
        <v>554</v>
      </c>
      <c r="AC947" s="128" t="str">
        <f t="shared" si="14"/>
        <v>FinlandVan - Petrol</v>
      </c>
      <c r="AD947" s="128">
        <v>2023</v>
      </c>
      <c r="AE947" s="128">
        <v>0.25726453825503359</v>
      </c>
      <c r="AF947" s="128" t="s">
        <v>417</v>
      </c>
      <c r="AG947" s="128" t="s">
        <v>354</v>
      </c>
    </row>
    <row r="948" spans="26:33">
      <c r="Z948" s="130" t="s">
        <v>383</v>
      </c>
      <c r="AA948" s="128" t="s">
        <v>332</v>
      </c>
      <c r="AB948" s="127" t="s">
        <v>555</v>
      </c>
      <c r="AC948" s="128" t="str">
        <f t="shared" si="14"/>
        <v>FinlandVan - Diesel</v>
      </c>
      <c r="AD948" s="128">
        <v>2023</v>
      </c>
      <c r="AE948" s="128">
        <v>0.28788402684563758</v>
      </c>
      <c r="AF948" s="128" t="s">
        <v>417</v>
      </c>
      <c r="AG948" s="128" t="s">
        <v>354</v>
      </c>
    </row>
    <row r="949" spans="26:33">
      <c r="Z949" s="130" t="s">
        <v>383</v>
      </c>
      <c r="AA949" s="128" t="s">
        <v>332</v>
      </c>
      <c r="AB949" s="127" t="s">
        <v>556</v>
      </c>
      <c r="AC949" s="128" t="str">
        <f t="shared" si="14"/>
        <v>FinlandVan - Electric</v>
      </c>
      <c r="AD949" s="128">
        <v>2023</v>
      </c>
      <c r="AE949" s="128">
        <v>8.9785241610738253E-2</v>
      </c>
      <c r="AF949" s="128" t="s">
        <v>417</v>
      </c>
      <c r="AG949" s="128" t="s">
        <v>354</v>
      </c>
    </row>
    <row r="950" spans="26:33">
      <c r="Z950" s="130" t="s">
        <v>384</v>
      </c>
      <c r="AA950" s="128" t="s">
        <v>332</v>
      </c>
      <c r="AB950" s="127" t="s">
        <v>553</v>
      </c>
      <c r="AC950" s="128" t="str">
        <f t="shared" si="14"/>
        <v>FranceVan - Average</v>
      </c>
      <c r="AD950" s="128">
        <v>2023</v>
      </c>
      <c r="AE950" s="128">
        <v>0.28694965637583891</v>
      </c>
      <c r="AF950" s="128" t="s">
        <v>417</v>
      </c>
      <c r="AG950" s="128" t="s">
        <v>354</v>
      </c>
    </row>
    <row r="951" spans="26:33">
      <c r="Z951" s="130" t="s">
        <v>384</v>
      </c>
      <c r="AA951" s="128" t="s">
        <v>332</v>
      </c>
      <c r="AB951" s="127" t="s">
        <v>554</v>
      </c>
      <c r="AC951" s="128" t="str">
        <f t="shared" si="14"/>
        <v>FranceVan - Petrol</v>
      </c>
      <c r="AD951" s="128">
        <v>2023</v>
      </c>
      <c r="AE951" s="128">
        <v>0.25726453825503359</v>
      </c>
      <c r="AF951" s="128" t="s">
        <v>417</v>
      </c>
      <c r="AG951" s="128" t="s">
        <v>354</v>
      </c>
    </row>
    <row r="952" spans="26:33">
      <c r="Z952" s="130" t="s">
        <v>384</v>
      </c>
      <c r="AA952" s="128" t="s">
        <v>332</v>
      </c>
      <c r="AB952" s="127" t="s">
        <v>555</v>
      </c>
      <c r="AC952" s="128" t="str">
        <f t="shared" si="14"/>
        <v>FranceVan - Diesel</v>
      </c>
      <c r="AD952" s="128">
        <v>2023</v>
      </c>
      <c r="AE952" s="128">
        <v>0.28788402684563758</v>
      </c>
      <c r="AF952" s="128" t="s">
        <v>417</v>
      </c>
      <c r="AG952" s="128" t="s">
        <v>354</v>
      </c>
    </row>
    <row r="953" spans="26:33">
      <c r="Z953" s="130" t="s">
        <v>384</v>
      </c>
      <c r="AA953" s="128" t="s">
        <v>332</v>
      </c>
      <c r="AB953" s="127" t="s">
        <v>556</v>
      </c>
      <c r="AC953" s="128" t="str">
        <f t="shared" si="14"/>
        <v>FranceVan - Electric</v>
      </c>
      <c r="AD953" s="128">
        <v>2023</v>
      </c>
      <c r="AE953" s="128">
        <v>8.9785241610738253E-2</v>
      </c>
      <c r="AF953" s="128" t="s">
        <v>417</v>
      </c>
      <c r="AG953" s="128" t="s">
        <v>354</v>
      </c>
    </row>
    <row r="954" spans="26:33">
      <c r="Z954" s="130" t="s">
        <v>385</v>
      </c>
      <c r="AA954" s="128" t="s">
        <v>332</v>
      </c>
      <c r="AB954" s="127" t="s">
        <v>553</v>
      </c>
      <c r="AC954" s="128" t="str">
        <f t="shared" si="14"/>
        <v>GermanyVan - Average</v>
      </c>
      <c r="AD954" s="128">
        <v>2023</v>
      </c>
      <c r="AE954" s="128">
        <v>0.28694965637583891</v>
      </c>
      <c r="AF954" s="128" t="s">
        <v>417</v>
      </c>
      <c r="AG954" s="128" t="s">
        <v>354</v>
      </c>
    </row>
    <row r="955" spans="26:33">
      <c r="Z955" s="130" t="s">
        <v>385</v>
      </c>
      <c r="AA955" s="128" t="s">
        <v>332</v>
      </c>
      <c r="AB955" s="127" t="s">
        <v>554</v>
      </c>
      <c r="AC955" s="128" t="str">
        <f t="shared" si="14"/>
        <v>GermanyVan - Petrol</v>
      </c>
      <c r="AD955" s="128">
        <v>2023</v>
      </c>
      <c r="AE955" s="128">
        <v>0.25726453825503359</v>
      </c>
      <c r="AF955" s="128" t="s">
        <v>417</v>
      </c>
      <c r="AG955" s="128" t="s">
        <v>354</v>
      </c>
    </row>
    <row r="956" spans="26:33">
      <c r="Z956" s="130" t="s">
        <v>385</v>
      </c>
      <c r="AA956" s="128" t="s">
        <v>332</v>
      </c>
      <c r="AB956" s="127" t="s">
        <v>555</v>
      </c>
      <c r="AC956" s="128" t="str">
        <f t="shared" si="14"/>
        <v>GermanyVan - Diesel</v>
      </c>
      <c r="AD956" s="128">
        <v>2023</v>
      </c>
      <c r="AE956" s="128">
        <v>0.28788402684563758</v>
      </c>
      <c r="AF956" s="128" t="s">
        <v>417</v>
      </c>
      <c r="AG956" s="128" t="s">
        <v>354</v>
      </c>
    </row>
    <row r="957" spans="26:33">
      <c r="Z957" s="130" t="s">
        <v>385</v>
      </c>
      <c r="AA957" s="128" t="s">
        <v>332</v>
      </c>
      <c r="AB957" s="127" t="s">
        <v>556</v>
      </c>
      <c r="AC957" s="128" t="str">
        <f t="shared" si="14"/>
        <v>GermanyVan - Electric</v>
      </c>
      <c r="AD957" s="128">
        <v>2023</v>
      </c>
      <c r="AE957" s="128">
        <v>8.9785241610738253E-2</v>
      </c>
      <c r="AF957" s="128" t="s">
        <v>417</v>
      </c>
      <c r="AG957" s="128" t="s">
        <v>354</v>
      </c>
    </row>
    <row r="958" spans="26:33">
      <c r="Z958" s="130" t="s">
        <v>386</v>
      </c>
      <c r="AA958" s="128" t="s">
        <v>332</v>
      </c>
      <c r="AB958" s="127" t="s">
        <v>553</v>
      </c>
      <c r="AC958" s="128" t="str">
        <f t="shared" si="14"/>
        <v>GreeceVan - Average</v>
      </c>
      <c r="AD958" s="128">
        <v>2023</v>
      </c>
      <c r="AE958" s="128">
        <v>0.28694965637583891</v>
      </c>
      <c r="AF958" s="128" t="s">
        <v>417</v>
      </c>
      <c r="AG958" s="128" t="s">
        <v>354</v>
      </c>
    </row>
    <row r="959" spans="26:33">
      <c r="Z959" s="130" t="s">
        <v>386</v>
      </c>
      <c r="AA959" s="128" t="s">
        <v>332</v>
      </c>
      <c r="AB959" s="127" t="s">
        <v>554</v>
      </c>
      <c r="AC959" s="128" t="str">
        <f t="shared" si="14"/>
        <v>GreeceVan - Petrol</v>
      </c>
      <c r="AD959" s="128">
        <v>2023</v>
      </c>
      <c r="AE959" s="128">
        <v>0.25726453825503359</v>
      </c>
      <c r="AF959" s="128" t="s">
        <v>417</v>
      </c>
      <c r="AG959" s="128" t="s">
        <v>354</v>
      </c>
    </row>
    <row r="960" spans="26:33">
      <c r="Z960" s="130" t="s">
        <v>386</v>
      </c>
      <c r="AA960" s="128" t="s">
        <v>332</v>
      </c>
      <c r="AB960" s="127" t="s">
        <v>555</v>
      </c>
      <c r="AC960" s="128" t="str">
        <f t="shared" si="14"/>
        <v>GreeceVan - Diesel</v>
      </c>
      <c r="AD960" s="128">
        <v>2023</v>
      </c>
      <c r="AE960" s="128">
        <v>0.28788402684563758</v>
      </c>
      <c r="AF960" s="128" t="s">
        <v>417</v>
      </c>
      <c r="AG960" s="128" t="s">
        <v>354</v>
      </c>
    </row>
    <row r="961" spans="26:33">
      <c r="Z961" s="130" t="s">
        <v>386</v>
      </c>
      <c r="AA961" s="128" t="s">
        <v>332</v>
      </c>
      <c r="AB961" s="127" t="s">
        <v>556</v>
      </c>
      <c r="AC961" s="128" t="str">
        <f t="shared" si="14"/>
        <v>GreeceVan - Electric</v>
      </c>
      <c r="AD961" s="128">
        <v>2023</v>
      </c>
      <c r="AE961" s="128">
        <v>8.9785241610738253E-2</v>
      </c>
      <c r="AF961" s="128" t="s">
        <v>417</v>
      </c>
      <c r="AG961" s="128" t="s">
        <v>354</v>
      </c>
    </row>
    <row r="962" spans="26:33">
      <c r="Z962" s="130" t="s">
        <v>389</v>
      </c>
      <c r="AA962" s="128" t="s">
        <v>332</v>
      </c>
      <c r="AB962" s="127" t="s">
        <v>553</v>
      </c>
      <c r="AC962" s="128" t="str">
        <f t="shared" si="14"/>
        <v>HungaryVan - Average</v>
      </c>
      <c r="AD962" s="128">
        <v>2023</v>
      </c>
      <c r="AE962" s="128">
        <v>0.28694965637583891</v>
      </c>
      <c r="AF962" s="128" t="s">
        <v>417</v>
      </c>
      <c r="AG962" s="128" t="s">
        <v>354</v>
      </c>
    </row>
    <row r="963" spans="26:33">
      <c r="Z963" s="130" t="s">
        <v>389</v>
      </c>
      <c r="AA963" s="128" t="s">
        <v>332</v>
      </c>
      <c r="AB963" s="127" t="s">
        <v>554</v>
      </c>
      <c r="AC963" s="128" t="str">
        <f t="shared" ref="AC963:AC1026" si="15">Z963&amp;AB963</f>
        <v>HungaryVan - Petrol</v>
      </c>
      <c r="AD963" s="128">
        <v>2023</v>
      </c>
      <c r="AE963" s="128">
        <v>0.25726453825503359</v>
      </c>
      <c r="AF963" s="128" t="s">
        <v>417</v>
      </c>
      <c r="AG963" s="128" t="s">
        <v>354</v>
      </c>
    </row>
    <row r="964" spans="26:33">
      <c r="Z964" s="130" t="s">
        <v>389</v>
      </c>
      <c r="AA964" s="128" t="s">
        <v>332</v>
      </c>
      <c r="AB964" s="127" t="s">
        <v>555</v>
      </c>
      <c r="AC964" s="128" t="str">
        <f t="shared" si="15"/>
        <v>HungaryVan - Diesel</v>
      </c>
      <c r="AD964" s="128">
        <v>2023</v>
      </c>
      <c r="AE964" s="128">
        <v>0.28788402684563758</v>
      </c>
      <c r="AF964" s="128" t="s">
        <v>417</v>
      </c>
      <c r="AG964" s="128" t="s">
        <v>354</v>
      </c>
    </row>
    <row r="965" spans="26:33">
      <c r="Z965" s="130" t="s">
        <v>389</v>
      </c>
      <c r="AA965" s="128" t="s">
        <v>332</v>
      </c>
      <c r="AB965" s="127" t="s">
        <v>556</v>
      </c>
      <c r="AC965" s="128" t="str">
        <f t="shared" si="15"/>
        <v>HungaryVan - Electric</v>
      </c>
      <c r="AD965" s="128">
        <v>2023</v>
      </c>
      <c r="AE965" s="128">
        <v>8.9785241610738253E-2</v>
      </c>
      <c r="AF965" s="128" t="s">
        <v>417</v>
      </c>
      <c r="AG965" s="128" t="s">
        <v>354</v>
      </c>
    </row>
    <row r="966" spans="26:33">
      <c r="Z966" s="130" t="s">
        <v>390</v>
      </c>
      <c r="AA966" s="128" t="s">
        <v>332</v>
      </c>
      <c r="AB966" s="127" t="s">
        <v>553</v>
      </c>
      <c r="AC966" s="128" t="str">
        <f t="shared" si="15"/>
        <v>IcelandVan - Average</v>
      </c>
      <c r="AD966" s="128">
        <v>2023</v>
      </c>
      <c r="AE966" s="128">
        <v>0.28694965637583891</v>
      </c>
      <c r="AF966" s="128" t="s">
        <v>417</v>
      </c>
      <c r="AG966" s="128" t="s">
        <v>354</v>
      </c>
    </row>
    <row r="967" spans="26:33">
      <c r="Z967" s="130" t="s">
        <v>390</v>
      </c>
      <c r="AA967" s="128" t="s">
        <v>332</v>
      </c>
      <c r="AB967" s="127" t="s">
        <v>554</v>
      </c>
      <c r="AC967" s="128" t="str">
        <f t="shared" si="15"/>
        <v>IcelandVan - Petrol</v>
      </c>
      <c r="AD967" s="128">
        <v>2023</v>
      </c>
      <c r="AE967" s="128">
        <v>0.25726453825503359</v>
      </c>
      <c r="AF967" s="128" t="s">
        <v>417</v>
      </c>
      <c r="AG967" s="128" t="s">
        <v>354</v>
      </c>
    </row>
    <row r="968" spans="26:33">
      <c r="Z968" s="130" t="s">
        <v>390</v>
      </c>
      <c r="AA968" s="128" t="s">
        <v>332</v>
      </c>
      <c r="AB968" s="127" t="s">
        <v>555</v>
      </c>
      <c r="AC968" s="128" t="str">
        <f t="shared" si="15"/>
        <v>IcelandVan - Diesel</v>
      </c>
      <c r="AD968" s="128">
        <v>2023</v>
      </c>
      <c r="AE968" s="128">
        <v>0.28788402684563758</v>
      </c>
      <c r="AF968" s="128" t="s">
        <v>417</v>
      </c>
      <c r="AG968" s="128" t="s">
        <v>354</v>
      </c>
    </row>
    <row r="969" spans="26:33">
      <c r="Z969" s="130" t="s">
        <v>390</v>
      </c>
      <c r="AA969" s="128" t="s">
        <v>332</v>
      </c>
      <c r="AB969" s="127" t="s">
        <v>556</v>
      </c>
      <c r="AC969" s="128" t="str">
        <f t="shared" si="15"/>
        <v>IcelandVan - Electric</v>
      </c>
      <c r="AD969" s="128">
        <v>2023</v>
      </c>
      <c r="AE969" s="128">
        <v>8.9785241610738253E-2</v>
      </c>
      <c r="AF969" s="128" t="s">
        <v>417</v>
      </c>
      <c r="AG969" s="128" t="s">
        <v>354</v>
      </c>
    </row>
    <row r="970" spans="26:33">
      <c r="Z970" s="130" t="s">
        <v>391</v>
      </c>
      <c r="AA970" s="128" t="s">
        <v>332</v>
      </c>
      <c r="AB970" s="127" t="s">
        <v>553</v>
      </c>
      <c r="AC970" s="128" t="str">
        <f t="shared" si="15"/>
        <v>IrelandVan - Average</v>
      </c>
      <c r="AD970" s="128">
        <v>2023</v>
      </c>
      <c r="AE970" s="128">
        <v>0.28694965637583891</v>
      </c>
      <c r="AF970" s="128" t="s">
        <v>417</v>
      </c>
      <c r="AG970" s="128" t="s">
        <v>354</v>
      </c>
    </row>
    <row r="971" spans="26:33">
      <c r="Z971" s="130" t="s">
        <v>391</v>
      </c>
      <c r="AA971" s="128" t="s">
        <v>332</v>
      </c>
      <c r="AB971" s="127" t="s">
        <v>554</v>
      </c>
      <c r="AC971" s="128" t="str">
        <f t="shared" si="15"/>
        <v>IrelandVan - Petrol</v>
      </c>
      <c r="AD971" s="128">
        <v>2023</v>
      </c>
      <c r="AE971" s="128">
        <v>0.25726453825503359</v>
      </c>
      <c r="AF971" s="128" t="s">
        <v>417</v>
      </c>
      <c r="AG971" s="128" t="s">
        <v>354</v>
      </c>
    </row>
    <row r="972" spans="26:33">
      <c r="Z972" s="130" t="s">
        <v>391</v>
      </c>
      <c r="AA972" s="128" t="s">
        <v>332</v>
      </c>
      <c r="AB972" s="127" t="s">
        <v>555</v>
      </c>
      <c r="AC972" s="128" t="str">
        <f t="shared" si="15"/>
        <v>IrelandVan - Diesel</v>
      </c>
      <c r="AD972" s="128">
        <v>2023</v>
      </c>
      <c r="AE972" s="128">
        <v>0.28788402684563758</v>
      </c>
      <c r="AF972" s="128" t="s">
        <v>417</v>
      </c>
      <c r="AG972" s="128" t="s">
        <v>354</v>
      </c>
    </row>
    <row r="973" spans="26:33">
      <c r="Z973" s="130" t="s">
        <v>391</v>
      </c>
      <c r="AA973" s="128" t="s">
        <v>332</v>
      </c>
      <c r="AB973" s="127" t="s">
        <v>556</v>
      </c>
      <c r="AC973" s="128" t="str">
        <f t="shared" si="15"/>
        <v>IrelandVan - Electric</v>
      </c>
      <c r="AD973" s="128">
        <v>2023</v>
      </c>
      <c r="AE973" s="128">
        <v>8.9785241610738253E-2</v>
      </c>
      <c r="AF973" s="128" t="s">
        <v>417</v>
      </c>
      <c r="AG973" s="128" t="s">
        <v>354</v>
      </c>
    </row>
    <row r="974" spans="26:33">
      <c r="Z974" s="130" t="s">
        <v>392</v>
      </c>
      <c r="AA974" s="128" t="s">
        <v>332</v>
      </c>
      <c r="AB974" s="127" t="s">
        <v>553</v>
      </c>
      <c r="AC974" s="128" t="str">
        <f t="shared" si="15"/>
        <v>ItalyVan - Average</v>
      </c>
      <c r="AD974" s="128">
        <v>2023</v>
      </c>
      <c r="AE974" s="128">
        <v>0.28694965637583891</v>
      </c>
      <c r="AF974" s="128" t="s">
        <v>417</v>
      </c>
      <c r="AG974" s="128" t="s">
        <v>354</v>
      </c>
    </row>
    <row r="975" spans="26:33">
      <c r="Z975" s="130" t="s">
        <v>392</v>
      </c>
      <c r="AA975" s="128" t="s">
        <v>332</v>
      </c>
      <c r="AB975" s="127" t="s">
        <v>554</v>
      </c>
      <c r="AC975" s="128" t="str">
        <f t="shared" si="15"/>
        <v>ItalyVan - Petrol</v>
      </c>
      <c r="AD975" s="128">
        <v>2023</v>
      </c>
      <c r="AE975" s="128">
        <v>0.25726453825503359</v>
      </c>
      <c r="AF975" s="128" t="s">
        <v>417</v>
      </c>
      <c r="AG975" s="128" t="s">
        <v>354</v>
      </c>
    </row>
    <row r="976" spans="26:33">
      <c r="Z976" s="130" t="s">
        <v>392</v>
      </c>
      <c r="AA976" s="128" t="s">
        <v>332</v>
      </c>
      <c r="AB976" s="127" t="s">
        <v>555</v>
      </c>
      <c r="AC976" s="128" t="str">
        <f t="shared" si="15"/>
        <v>ItalyVan - Diesel</v>
      </c>
      <c r="AD976" s="128">
        <v>2023</v>
      </c>
      <c r="AE976" s="128">
        <v>0.28788402684563758</v>
      </c>
      <c r="AF976" s="128" t="s">
        <v>417</v>
      </c>
      <c r="AG976" s="128" t="s">
        <v>354</v>
      </c>
    </row>
    <row r="977" spans="26:33">
      <c r="Z977" s="130" t="s">
        <v>392</v>
      </c>
      <c r="AA977" s="128" t="s">
        <v>332</v>
      </c>
      <c r="AB977" s="127" t="s">
        <v>556</v>
      </c>
      <c r="AC977" s="128" t="str">
        <f t="shared" si="15"/>
        <v>ItalyVan - Electric</v>
      </c>
      <c r="AD977" s="128">
        <v>2023</v>
      </c>
      <c r="AE977" s="128">
        <v>8.9785241610738253E-2</v>
      </c>
      <c r="AF977" s="128" t="s">
        <v>417</v>
      </c>
      <c r="AG977" s="128" t="s">
        <v>354</v>
      </c>
    </row>
    <row r="978" spans="26:33">
      <c r="Z978" s="130" t="s">
        <v>393</v>
      </c>
      <c r="AA978" s="128" t="s">
        <v>332</v>
      </c>
      <c r="AB978" s="127" t="s">
        <v>553</v>
      </c>
      <c r="AC978" s="128" t="str">
        <f t="shared" si="15"/>
        <v>LatviaVan - Average</v>
      </c>
      <c r="AD978" s="128">
        <v>2023</v>
      </c>
      <c r="AE978" s="128">
        <v>0.28694965637583891</v>
      </c>
      <c r="AF978" s="128" t="s">
        <v>417</v>
      </c>
      <c r="AG978" s="128" t="s">
        <v>354</v>
      </c>
    </row>
    <row r="979" spans="26:33">
      <c r="Z979" s="130" t="s">
        <v>393</v>
      </c>
      <c r="AA979" s="128" t="s">
        <v>332</v>
      </c>
      <c r="AB979" s="127" t="s">
        <v>554</v>
      </c>
      <c r="AC979" s="128" t="str">
        <f t="shared" si="15"/>
        <v>LatviaVan - Petrol</v>
      </c>
      <c r="AD979" s="128">
        <v>2023</v>
      </c>
      <c r="AE979" s="128">
        <v>0.25726453825503359</v>
      </c>
      <c r="AF979" s="128" t="s">
        <v>417</v>
      </c>
      <c r="AG979" s="128" t="s">
        <v>354</v>
      </c>
    </row>
    <row r="980" spans="26:33">
      <c r="Z980" s="130" t="s">
        <v>393</v>
      </c>
      <c r="AA980" s="128" t="s">
        <v>332</v>
      </c>
      <c r="AB980" s="127" t="s">
        <v>555</v>
      </c>
      <c r="AC980" s="128" t="str">
        <f t="shared" si="15"/>
        <v>LatviaVan - Diesel</v>
      </c>
      <c r="AD980" s="128">
        <v>2023</v>
      </c>
      <c r="AE980" s="128">
        <v>0.28788402684563758</v>
      </c>
      <c r="AF980" s="128" t="s">
        <v>417</v>
      </c>
      <c r="AG980" s="128" t="s">
        <v>354</v>
      </c>
    </row>
    <row r="981" spans="26:33">
      <c r="Z981" s="130" t="s">
        <v>393</v>
      </c>
      <c r="AA981" s="128" t="s">
        <v>332</v>
      </c>
      <c r="AB981" s="127" t="s">
        <v>556</v>
      </c>
      <c r="AC981" s="128" t="str">
        <f t="shared" si="15"/>
        <v>LatviaVan - Electric</v>
      </c>
      <c r="AD981" s="128">
        <v>2023</v>
      </c>
      <c r="AE981" s="128">
        <v>8.9785241610738253E-2</v>
      </c>
      <c r="AF981" s="128" t="s">
        <v>417</v>
      </c>
      <c r="AG981" s="128" t="s">
        <v>354</v>
      </c>
    </row>
    <row r="982" spans="26:33">
      <c r="Z982" s="130" t="s">
        <v>394</v>
      </c>
      <c r="AA982" s="128" t="s">
        <v>332</v>
      </c>
      <c r="AB982" s="127" t="s">
        <v>553</v>
      </c>
      <c r="AC982" s="128" t="str">
        <f t="shared" si="15"/>
        <v>LiechtensteinVan - Average</v>
      </c>
      <c r="AD982" s="128">
        <v>2023</v>
      </c>
      <c r="AE982" s="128">
        <v>0.28694965637583891</v>
      </c>
      <c r="AF982" s="128" t="s">
        <v>417</v>
      </c>
      <c r="AG982" s="128" t="s">
        <v>354</v>
      </c>
    </row>
    <row r="983" spans="26:33">
      <c r="Z983" s="130" t="s">
        <v>394</v>
      </c>
      <c r="AA983" s="128" t="s">
        <v>332</v>
      </c>
      <c r="AB983" s="127" t="s">
        <v>554</v>
      </c>
      <c r="AC983" s="128" t="str">
        <f t="shared" si="15"/>
        <v>LiechtensteinVan - Petrol</v>
      </c>
      <c r="AD983" s="128">
        <v>2023</v>
      </c>
      <c r="AE983" s="128">
        <v>0.25726453825503359</v>
      </c>
      <c r="AF983" s="128" t="s">
        <v>417</v>
      </c>
      <c r="AG983" s="128" t="s">
        <v>354</v>
      </c>
    </row>
    <row r="984" spans="26:33">
      <c r="Z984" s="130" t="s">
        <v>394</v>
      </c>
      <c r="AA984" s="128" t="s">
        <v>332</v>
      </c>
      <c r="AB984" s="127" t="s">
        <v>555</v>
      </c>
      <c r="AC984" s="128" t="str">
        <f t="shared" si="15"/>
        <v>LiechtensteinVan - Diesel</v>
      </c>
      <c r="AD984" s="128">
        <v>2023</v>
      </c>
      <c r="AE984" s="128">
        <v>0.28788402684563758</v>
      </c>
      <c r="AF984" s="128" t="s">
        <v>417</v>
      </c>
      <c r="AG984" s="128" t="s">
        <v>354</v>
      </c>
    </row>
    <row r="985" spans="26:33">
      <c r="Z985" s="130" t="s">
        <v>394</v>
      </c>
      <c r="AA985" s="128" t="s">
        <v>332</v>
      </c>
      <c r="AB985" s="127" t="s">
        <v>556</v>
      </c>
      <c r="AC985" s="128" t="str">
        <f t="shared" si="15"/>
        <v>LiechtensteinVan - Electric</v>
      </c>
      <c r="AD985" s="128">
        <v>2023</v>
      </c>
      <c r="AE985" s="128">
        <v>8.9785241610738253E-2</v>
      </c>
      <c r="AF985" s="128" t="s">
        <v>417</v>
      </c>
      <c r="AG985" s="128" t="s">
        <v>354</v>
      </c>
    </row>
    <row r="986" spans="26:33">
      <c r="Z986" s="130" t="s">
        <v>395</v>
      </c>
      <c r="AA986" s="128" t="s">
        <v>332</v>
      </c>
      <c r="AB986" s="127" t="s">
        <v>553</v>
      </c>
      <c r="AC986" s="128" t="str">
        <f t="shared" si="15"/>
        <v>LithuaniaVan - Average</v>
      </c>
      <c r="AD986" s="128">
        <v>2023</v>
      </c>
      <c r="AE986" s="128">
        <v>0.28694965637583891</v>
      </c>
      <c r="AF986" s="128" t="s">
        <v>417</v>
      </c>
      <c r="AG986" s="128" t="s">
        <v>354</v>
      </c>
    </row>
    <row r="987" spans="26:33">
      <c r="Z987" s="130" t="s">
        <v>395</v>
      </c>
      <c r="AA987" s="128" t="s">
        <v>332</v>
      </c>
      <c r="AB987" s="127" t="s">
        <v>554</v>
      </c>
      <c r="AC987" s="128" t="str">
        <f t="shared" si="15"/>
        <v>LithuaniaVan - Petrol</v>
      </c>
      <c r="AD987" s="128">
        <v>2023</v>
      </c>
      <c r="AE987" s="128">
        <v>0.25726453825503359</v>
      </c>
      <c r="AF987" s="128" t="s">
        <v>417</v>
      </c>
      <c r="AG987" s="128" t="s">
        <v>354</v>
      </c>
    </row>
    <row r="988" spans="26:33">
      <c r="Z988" s="130" t="s">
        <v>395</v>
      </c>
      <c r="AA988" s="128" t="s">
        <v>332</v>
      </c>
      <c r="AB988" s="127" t="s">
        <v>555</v>
      </c>
      <c r="AC988" s="128" t="str">
        <f t="shared" si="15"/>
        <v>LithuaniaVan - Diesel</v>
      </c>
      <c r="AD988" s="128">
        <v>2023</v>
      </c>
      <c r="AE988" s="128">
        <v>0.28788402684563758</v>
      </c>
      <c r="AF988" s="128" t="s">
        <v>417</v>
      </c>
      <c r="AG988" s="128" t="s">
        <v>354</v>
      </c>
    </row>
    <row r="989" spans="26:33">
      <c r="Z989" s="130" t="s">
        <v>395</v>
      </c>
      <c r="AA989" s="128" t="s">
        <v>332</v>
      </c>
      <c r="AB989" s="127" t="s">
        <v>556</v>
      </c>
      <c r="AC989" s="128" t="str">
        <f t="shared" si="15"/>
        <v>LithuaniaVan - Electric</v>
      </c>
      <c r="AD989" s="128">
        <v>2023</v>
      </c>
      <c r="AE989" s="128">
        <v>8.9785241610738253E-2</v>
      </c>
      <c r="AF989" s="128" t="s">
        <v>417</v>
      </c>
      <c r="AG989" s="128" t="s">
        <v>354</v>
      </c>
    </row>
    <row r="990" spans="26:33">
      <c r="Z990" s="130" t="s">
        <v>396</v>
      </c>
      <c r="AA990" s="128" t="s">
        <v>332</v>
      </c>
      <c r="AB990" s="127" t="s">
        <v>553</v>
      </c>
      <c r="AC990" s="128" t="str">
        <f t="shared" si="15"/>
        <v>LuxembourgVan - Average</v>
      </c>
      <c r="AD990" s="128">
        <v>2023</v>
      </c>
      <c r="AE990" s="128">
        <v>0.28694965637583891</v>
      </c>
      <c r="AF990" s="128" t="s">
        <v>417</v>
      </c>
      <c r="AG990" s="128" t="s">
        <v>354</v>
      </c>
    </row>
    <row r="991" spans="26:33">
      <c r="Z991" s="130" t="s">
        <v>396</v>
      </c>
      <c r="AA991" s="128" t="s">
        <v>332</v>
      </c>
      <c r="AB991" s="127" t="s">
        <v>554</v>
      </c>
      <c r="AC991" s="128" t="str">
        <f t="shared" si="15"/>
        <v>LuxembourgVan - Petrol</v>
      </c>
      <c r="AD991" s="128">
        <v>2023</v>
      </c>
      <c r="AE991" s="128">
        <v>0.25726453825503359</v>
      </c>
      <c r="AF991" s="128" t="s">
        <v>417</v>
      </c>
      <c r="AG991" s="128" t="s">
        <v>354</v>
      </c>
    </row>
    <row r="992" spans="26:33">
      <c r="Z992" s="130" t="s">
        <v>396</v>
      </c>
      <c r="AA992" s="128" t="s">
        <v>332</v>
      </c>
      <c r="AB992" s="127" t="s">
        <v>555</v>
      </c>
      <c r="AC992" s="128" t="str">
        <f t="shared" si="15"/>
        <v>LuxembourgVan - Diesel</v>
      </c>
      <c r="AD992" s="128">
        <v>2023</v>
      </c>
      <c r="AE992" s="128">
        <v>0.28788402684563758</v>
      </c>
      <c r="AF992" s="128" t="s">
        <v>417</v>
      </c>
      <c r="AG992" s="128" t="s">
        <v>354</v>
      </c>
    </row>
    <row r="993" spans="26:33">
      <c r="Z993" s="130" t="s">
        <v>396</v>
      </c>
      <c r="AA993" s="128" t="s">
        <v>332</v>
      </c>
      <c r="AB993" s="127" t="s">
        <v>556</v>
      </c>
      <c r="AC993" s="128" t="str">
        <f t="shared" si="15"/>
        <v>LuxembourgVan - Electric</v>
      </c>
      <c r="AD993" s="128">
        <v>2023</v>
      </c>
      <c r="AE993" s="128">
        <v>8.9785241610738253E-2</v>
      </c>
      <c r="AF993" s="128" t="s">
        <v>417</v>
      </c>
      <c r="AG993" s="128" t="s">
        <v>354</v>
      </c>
    </row>
    <row r="994" spans="26:33">
      <c r="Z994" s="130" t="s">
        <v>397</v>
      </c>
      <c r="AA994" s="128" t="s">
        <v>332</v>
      </c>
      <c r="AB994" s="127" t="s">
        <v>553</v>
      </c>
      <c r="AC994" s="128" t="str">
        <f t="shared" si="15"/>
        <v>MaltaVan - Average</v>
      </c>
      <c r="AD994" s="128">
        <v>2023</v>
      </c>
      <c r="AE994" s="128">
        <v>0.28694965637583891</v>
      </c>
      <c r="AF994" s="128" t="s">
        <v>417</v>
      </c>
      <c r="AG994" s="128" t="s">
        <v>354</v>
      </c>
    </row>
    <row r="995" spans="26:33">
      <c r="Z995" s="130" t="s">
        <v>397</v>
      </c>
      <c r="AA995" s="128" t="s">
        <v>332</v>
      </c>
      <c r="AB995" s="127" t="s">
        <v>554</v>
      </c>
      <c r="AC995" s="128" t="str">
        <f t="shared" si="15"/>
        <v>MaltaVan - Petrol</v>
      </c>
      <c r="AD995" s="128">
        <v>2023</v>
      </c>
      <c r="AE995" s="128">
        <v>0.25726453825503359</v>
      </c>
      <c r="AF995" s="128" t="s">
        <v>417</v>
      </c>
      <c r="AG995" s="128" t="s">
        <v>354</v>
      </c>
    </row>
    <row r="996" spans="26:33">
      <c r="Z996" s="130" t="s">
        <v>397</v>
      </c>
      <c r="AA996" s="128" t="s">
        <v>332</v>
      </c>
      <c r="AB996" s="127" t="s">
        <v>555</v>
      </c>
      <c r="AC996" s="128" t="str">
        <f t="shared" si="15"/>
        <v>MaltaVan - Diesel</v>
      </c>
      <c r="AD996" s="128">
        <v>2023</v>
      </c>
      <c r="AE996" s="128">
        <v>0.28788402684563758</v>
      </c>
      <c r="AF996" s="128" t="s">
        <v>417</v>
      </c>
      <c r="AG996" s="128" t="s">
        <v>354</v>
      </c>
    </row>
    <row r="997" spans="26:33">
      <c r="Z997" s="130" t="s">
        <v>397</v>
      </c>
      <c r="AA997" s="128" t="s">
        <v>332</v>
      </c>
      <c r="AB997" s="127" t="s">
        <v>556</v>
      </c>
      <c r="AC997" s="128" t="str">
        <f t="shared" si="15"/>
        <v>MaltaVan - Electric</v>
      </c>
      <c r="AD997" s="128">
        <v>2023</v>
      </c>
      <c r="AE997" s="128">
        <v>8.9785241610738253E-2</v>
      </c>
      <c r="AF997" s="128" t="s">
        <v>417</v>
      </c>
      <c r="AG997" s="128" t="s">
        <v>354</v>
      </c>
    </row>
    <row r="998" spans="26:33">
      <c r="Z998" s="130" t="s">
        <v>398</v>
      </c>
      <c r="AA998" s="128" t="s">
        <v>332</v>
      </c>
      <c r="AB998" s="127" t="s">
        <v>553</v>
      </c>
      <c r="AC998" s="128" t="str">
        <f t="shared" si="15"/>
        <v>MoldovaVan - Average</v>
      </c>
      <c r="AD998" s="128">
        <v>2023</v>
      </c>
      <c r="AE998" s="128">
        <v>0.28694965637583891</v>
      </c>
      <c r="AF998" s="128" t="s">
        <v>417</v>
      </c>
      <c r="AG998" s="128" t="s">
        <v>354</v>
      </c>
    </row>
    <row r="999" spans="26:33">
      <c r="Z999" s="130" t="s">
        <v>398</v>
      </c>
      <c r="AA999" s="128" t="s">
        <v>332</v>
      </c>
      <c r="AB999" s="127" t="s">
        <v>554</v>
      </c>
      <c r="AC999" s="128" t="str">
        <f t="shared" si="15"/>
        <v>MoldovaVan - Petrol</v>
      </c>
      <c r="AD999" s="128">
        <v>2023</v>
      </c>
      <c r="AE999" s="128">
        <v>0.25726453825503359</v>
      </c>
      <c r="AF999" s="128" t="s">
        <v>417</v>
      </c>
      <c r="AG999" s="128" t="s">
        <v>354</v>
      </c>
    </row>
    <row r="1000" spans="26:33">
      <c r="Z1000" s="130" t="s">
        <v>398</v>
      </c>
      <c r="AA1000" s="128" t="s">
        <v>332</v>
      </c>
      <c r="AB1000" s="127" t="s">
        <v>555</v>
      </c>
      <c r="AC1000" s="128" t="str">
        <f t="shared" si="15"/>
        <v>MoldovaVan - Diesel</v>
      </c>
      <c r="AD1000" s="128">
        <v>2023</v>
      </c>
      <c r="AE1000" s="128">
        <v>0.28788402684563758</v>
      </c>
      <c r="AF1000" s="128" t="s">
        <v>417</v>
      </c>
      <c r="AG1000" s="128" t="s">
        <v>354</v>
      </c>
    </row>
    <row r="1001" spans="26:33">
      <c r="Z1001" s="130" t="s">
        <v>398</v>
      </c>
      <c r="AA1001" s="128" t="s">
        <v>332</v>
      </c>
      <c r="AB1001" s="127" t="s">
        <v>556</v>
      </c>
      <c r="AC1001" s="128" t="str">
        <f t="shared" si="15"/>
        <v>MoldovaVan - Electric</v>
      </c>
      <c r="AD1001" s="128">
        <v>2023</v>
      </c>
      <c r="AE1001" s="128">
        <v>8.9785241610738253E-2</v>
      </c>
      <c r="AF1001" s="128" t="s">
        <v>417</v>
      </c>
      <c r="AG1001" s="128" t="s">
        <v>354</v>
      </c>
    </row>
    <row r="1002" spans="26:33">
      <c r="Z1002" s="130" t="s">
        <v>399</v>
      </c>
      <c r="AA1002" s="128" t="s">
        <v>332</v>
      </c>
      <c r="AB1002" s="127" t="s">
        <v>553</v>
      </c>
      <c r="AC1002" s="128" t="str">
        <f t="shared" si="15"/>
        <v>MonacoVan - Average</v>
      </c>
      <c r="AD1002" s="128">
        <v>2023</v>
      </c>
      <c r="AE1002" s="128">
        <v>0.28694965637583891</v>
      </c>
      <c r="AF1002" s="128" t="s">
        <v>417</v>
      </c>
      <c r="AG1002" s="128" t="s">
        <v>354</v>
      </c>
    </row>
    <row r="1003" spans="26:33">
      <c r="Z1003" s="130" t="s">
        <v>399</v>
      </c>
      <c r="AA1003" s="128" t="s">
        <v>332</v>
      </c>
      <c r="AB1003" s="127" t="s">
        <v>554</v>
      </c>
      <c r="AC1003" s="128" t="str">
        <f t="shared" si="15"/>
        <v>MonacoVan - Petrol</v>
      </c>
      <c r="AD1003" s="128">
        <v>2023</v>
      </c>
      <c r="AE1003" s="128">
        <v>0.25726453825503359</v>
      </c>
      <c r="AF1003" s="128" t="s">
        <v>417</v>
      </c>
      <c r="AG1003" s="128" t="s">
        <v>354</v>
      </c>
    </row>
    <row r="1004" spans="26:33">
      <c r="Z1004" s="130" t="s">
        <v>399</v>
      </c>
      <c r="AA1004" s="128" t="s">
        <v>332</v>
      </c>
      <c r="AB1004" s="127" t="s">
        <v>555</v>
      </c>
      <c r="AC1004" s="128" t="str">
        <f t="shared" si="15"/>
        <v>MonacoVan - Diesel</v>
      </c>
      <c r="AD1004" s="128">
        <v>2023</v>
      </c>
      <c r="AE1004" s="128">
        <v>0.28788402684563758</v>
      </c>
      <c r="AF1004" s="128" t="s">
        <v>417</v>
      </c>
      <c r="AG1004" s="128" t="s">
        <v>354</v>
      </c>
    </row>
    <row r="1005" spans="26:33">
      <c r="Z1005" s="130" t="s">
        <v>399</v>
      </c>
      <c r="AA1005" s="128" t="s">
        <v>332</v>
      </c>
      <c r="AB1005" s="127" t="s">
        <v>556</v>
      </c>
      <c r="AC1005" s="128" t="str">
        <f t="shared" si="15"/>
        <v>MonacoVan - Electric</v>
      </c>
      <c r="AD1005" s="128">
        <v>2023</v>
      </c>
      <c r="AE1005" s="128">
        <v>8.9785241610738253E-2</v>
      </c>
      <c r="AF1005" s="128" t="s">
        <v>417</v>
      </c>
      <c r="AG1005" s="128" t="s">
        <v>354</v>
      </c>
    </row>
    <row r="1006" spans="26:33">
      <c r="Z1006" s="130" t="s">
        <v>400</v>
      </c>
      <c r="AA1006" s="128" t="s">
        <v>332</v>
      </c>
      <c r="AB1006" s="127" t="s">
        <v>553</v>
      </c>
      <c r="AC1006" s="128" t="str">
        <f t="shared" si="15"/>
        <v>MontenegroVan - Average</v>
      </c>
      <c r="AD1006" s="128">
        <v>2023</v>
      </c>
      <c r="AE1006" s="128">
        <v>0.28694965637583891</v>
      </c>
      <c r="AF1006" s="128" t="s">
        <v>417</v>
      </c>
      <c r="AG1006" s="128" t="s">
        <v>354</v>
      </c>
    </row>
    <row r="1007" spans="26:33">
      <c r="Z1007" s="130" t="s">
        <v>400</v>
      </c>
      <c r="AA1007" s="128" t="s">
        <v>332</v>
      </c>
      <c r="AB1007" s="127" t="s">
        <v>554</v>
      </c>
      <c r="AC1007" s="128" t="str">
        <f t="shared" si="15"/>
        <v>MontenegroVan - Petrol</v>
      </c>
      <c r="AD1007" s="128">
        <v>2023</v>
      </c>
      <c r="AE1007" s="128">
        <v>0.25726453825503359</v>
      </c>
      <c r="AF1007" s="128" t="s">
        <v>417</v>
      </c>
      <c r="AG1007" s="128" t="s">
        <v>354</v>
      </c>
    </row>
    <row r="1008" spans="26:33">
      <c r="Z1008" s="130" t="s">
        <v>400</v>
      </c>
      <c r="AA1008" s="128" t="s">
        <v>332</v>
      </c>
      <c r="AB1008" s="127" t="s">
        <v>555</v>
      </c>
      <c r="AC1008" s="128" t="str">
        <f t="shared" si="15"/>
        <v>MontenegroVan - Diesel</v>
      </c>
      <c r="AD1008" s="128">
        <v>2023</v>
      </c>
      <c r="AE1008" s="128">
        <v>0.28788402684563758</v>
      </c>
      <c r="AF1008" s="128" t="s">
        <v>417</v>
      </c>
      <c r="AG1008" s="128" t="s">
        <v>354</v>
      </c>
    </row>
    <row r="1009" spans="26:33">
      <c r="Z1009" s="130" t="s">
        <v>400</v>
      </c>
      <c r="AA1009" s="128" t="s">
        <v>332</v>
      </c>
      <c r="AB1009" s="127" t="s">
        <v>556</v>
      </c>
      <c r="AC1009" s="128" t="str">
        <f t="shared" si="15"/>
        <v>MontenegroVan - Electric</v>
      </c>
      <c r="AD1009" s="128">
        <v>2023</v>
      </c>
      <c r="AE1009" s="128">
        <v>8.9785241610738253E-2</v>
      </c>
      <c r="AF1009" s="128" t="s">
        <v>417</v>
      </c>
      <c r="AG1009" s="128" t="s">
        <v>354</v>
      </c>
    </row>
    <row r="1010" spans="26:33">
      <c r="Z1010" s="130" t="s">
        <v>401</v>
      </c>
      <c r="AA1010" s="128" t="s">
        <v>332</v>
      </c>
      <c r="AB1010" s="127" t="s">
        <v>553</v>
      </c>
      <c r="AC1010" s="128" t="str">
        <f t="shared" si="15"/>
        <v>NetherlandsVan - Average</v>
      </c>
      <c r="AD1010" s="128">
        <v>2023</v>
      </c>
      <c r="AE1010" s="128">
        <v>0.28694965637583891</v>
      </c>
      <c r="AF1010" s="128" t="s">
        <v>417</v>
      </c>
      <c r="AG1010" s="128" t="s">
        <v>354</v>
      </c>
    </row>
    <row r="1011" spans="26:33">
      <c r="Z1011" s="130" t="s">
        <v>401</v>
      </c>
      <c r="AA1011" s="128" t="s">
        <v>332</v>
      </c>
      <c r="AB1011" s="127" t="s">
        <v>554</v>
      </c>
      <c r="AC1011" s="128" t="str">
        <f t="shared" si="15"/>
        <v>NetherlandsVan - Petrol</v>
      </c>
      <c r="AD1011" s="128">
        <v>2023</v>
      </c>
      <c r="AE1011" s="128">
        <v>0.25726453825503359</v>
      </c>
      <c r="AF1011" s="128" t="s">
        <v>417</v>
      </c>
      <c r="AG1011" s="128" t="s">
        <v>354</v>
      </c>
    </row>
    <row r="1012" spans="26:33">
      <c r="Z1012" s="130" t="s">
        <v>401</v>
      </c>
      <c r="AA1012" s="128" t="s">
        <v>332</v>
      </c>
      <c r="AB1012" s="127" t="s">
        <v>555</v>
      </c>
      <c r="AC1012" s="128" t="str">
        <f t="shared" si="15"/>
        <v>NetherlandsVan - Diesel</v>
      </c>
      <c r="AD1012" s="128">
        <v>2023</v>
      </c>
      <c r="AE1012" s="128">
        <v>0.28788402684563758</v>
      </c>
      <c r="AF1012" s="128" t="s">
        <v>417</v>
      </c>
      <c r="AG1012" s="128" t="s">
        <v>354</v>
      </c>
    </row>
    <row r="1013" spans="26:33">
      <c r="Z1013" s="130" t="s">
        <v>401</v>
      </c>
      <c r="AA1013" s="128" t="s">
        <v>332</v>
      </c>
      <c r="AB1013" s="127" t="s">
        <v>556</v>
      </c>
      <c r="AC1013" s="128" t="str">
        <f t="shared" si="15"/>
        <v>NetherlandsVan - Electric</v>
      </c>
      <c r="AD1013" s="128">
        <v>2023</v>
      </c>
      <c r="AE1013" s="128">
        <v>8.9785241610738253E-2</v>
      </c>
      <c r="AF1013" s="128" t="s">
        <v>417</v>
      </c>
      <c r="AG1013" s="128" t="s">
        <v>354</v>
      </c>
    </row>
    <row r="1014" spans="26:33">
      <c r="Z1014" s="130" t="s">
        <v>402</v>
      </c>
      <c r="AA1014" s="128" t="s">
        <v>332</v>
      </c>
      <c r="AB1014" s="127" t="s">
        <v>553</v>
      </c>
      <c r="AC1014" s="128" t="str">
        <f t="shared" si="15"/>
        <v>North MacedoniaVan - Average</v>
      </c>
      <c r="AD1014" s="128">
        <v>2023</v>
      </c>
      <c r="AE1014" s="128">
        <v>0.28694965637583891</v>
      </c>
      <c r="AF1014" s="128" t="s">
        <v>417</v>
      </c>
      <c r="AG1014" s="128" t="s">
        <v>354</v>
      </c>
    </row>
    <row r="1015" spans="26:33">
      <c r="Z1015" s="130" t="s">
        <v>402</v>
      </c>
      <c r="AA1015" s="128" t="s">
        <v>332</v>
      </c>
      <c r="AB1015" s="127" t="s">
        <v>554</v>
      </c>
      <c r="AC1015" s="128" t="str">
        <f t="shared" si="15"/>
        <v>North MacedoniaVan - Petrol</v>
      </c>
      <c r="AD1015" s="128">
        <v>2023</v>
      </c>
      <c r="AE1015" s="128">
        <v>0.25726453825503359</v>
      </c>
      <c r="AF1015" s="128" t="s">
        <v>417</v>
      </c>
      <c r="AG1015" s="128" t="s">
        <v>354</v>
      </c>
    </row>
    <row r="1016" spans="26:33">
      <c r="Z1016" s="130" t="s">
        <v>402</v>
      </c>
      <c r="AA1016" s="128" t="s">
        <v>332</v>
      </c>
      <c r="AB1016" s="127" t="s">
        <v>555</v>
      </c>
      <c r="AC1016" s="128" t="str">
        <f t="shared" si="15"/>
        <v>North MacedoniaVan - Diesel</v>
      </c>
      <c r="AD1016" s="128">
        <v>2023</v>
      </c>
      <c r="AE1016" s="128">
        <v>0.28788402684563758</v>
      </c>
      <c r="AF1016" s="128" t="s">
        <v>417</v>
      </c>
      <c r="AG1016" s="128" t="s">
        <v>354</v>
      </c>
    </row>
    <row r="1017" spans="26:33">
      <c r="Z1017" s="130" t="s">
        <v>402</v>
      </c>
      <c r="AA1017" s="128" t="s">
        <v>332</v>
      </c>
      <c r="AB1017" s="127" t="s">
        <v>556</v>
      </c>
      <c r="AC1017" s="128" t="str">
        <f t="shared" si="15"/>
        <v>North MacedoniaVan - Electric</v>
      </c>
      <c r="AD1017" s="128">
        <v>2023</v>
      </c>
      <c r="AE1017" s="128">
        <v>8.9785241610738253E-2</v>
      </c>
      <c r="AF1017" s="128" t="s">
        <v>417</v>
      </c>
      <c r="AG1017" s="128" t="s">
        <v>354</v>
      </c>
    </row>
    <row r="1018" spans="26:33">
      <c r="Z1018" s="130" t="s">
        <v>404</v>
      </c>
      <c r="AA1018" s="128" t="s">
        <v>332</v>
      </c>
      <c r="AB1018" s="127" t="s">
        <v>553</v>
      </c>
      <c r="AC1018" s="128" t="str">
        <f t="shared" si="15"/>
        <v>NorwayVan - Average</v>
      </c>
      <c r="AD1018" s="128">
        <v>2023</v>
      </c>
      <c r="AE1018" s="128">
        <v>0.28694965637583891</v>
      </c>
      <c r="AF1018" s="128" t="s">
        <v>417</v>
      </c>
      <c r="AG1018" s="128" t="s">
        <v>354</v>
      </c>
    </row>
    <row r="1019" spans="26:33">
      <c r="Z1019" s="130" t="s">
        <v>404</v>
      </c>
      <c r="AA1019" s="128" t="s">
        <v>332</v>
      </c>
      <c r="AB1019" s="127" t="s">
        <v>554</v>
      </c>
      <c r="AC1019" s="128" t="str">
        <f t="shared" si="15"/>
        <v>NorwayVan - Petrol</v>
      </c>
      <c r="AD1019" s="128">
        <v>2023</v>
      </c>
      <c r="AE1019" s="128">
        <v>0.25726453825503359</v>
      </c>
      <c r="AF1019" s="128" t="s">
        <v>417</v>
      </c>
      <c r="AG1019" s="128" t="s">
        <v>354</v>
      </c>
    </row>
    <row r="1020" spans="26:33">
      <c r="Z1020" s="130" t="s">
        <v>404</v>
      </c>
      <c r="AA1020" s="128" t="s">
        <v>332</v>
      </c>
      <c r="AB1020" s="127" t="s">
        <v>555</v>
      </c>
      <c r="AC1020" s="128" t="str">
        <f t="shared" si="15"/>
        <v>NorwayVan - Diesel</v>
      </c>
      <c r="AD1020" s="128">
        <v>2023</v>
      </c>
      <c r="AE1020" s="128">
        <v>0.28788402684563758</v>
      </c>
      <c r="AF1020" s="128" t="s">
        <v>417</v>
      </c>
      <c r="AG1020" s="128" t="s">
        <v>354</v>
      </c>
    </row>
    <row r="1021" spans="26:33">
      <c r="Z1021" s="130" t="s">
        <v>404</v>
      </c>
      <c r="AA1021" s="128" t="s">
        <v>332</v>
      </c>
      <c r="AB1021" s="127" t="s">
        <v>556</v>
      </c>
      <c r="AC1021" s="128" t="str">
        <f t="shared" si="15"/>
        <v>NorwayVan - Electric</v>
      </c>
      <c r="AD1021" s="128">
        <v>2023</v>
      </c>
      <c r="AE1021" s="128">
        <v>8.9785241610738253E-2</v>
      </c>
      <c r="AF1021" s="128" t="s">
        <v>417</v>
      </c>
      <c r="AG1021" s="128" t="s">
        <v>354</v>
      </c>
    </row>
    <row r="1022" spans="26:33">
      <c r="Z1022" s="130" t="s">
        <v>405</v>
      </c>
      <c r="AA1022" s="128" t="s">
        <v>332</v>
      </c>
      <c r="AB1022" s="127" t="s">
        <v>553</v>
      </c>
      <c r="AC1022" s="128" t="str">
        <f t="shared" si="15"/>
        <v>PolandVan - Average</v>
      </c>
      <c r="AD1022" s="128">
        <v>2023</v>
      </c>
      <c r="AE1022" s="128">
        <v>0.28694965637583891</v>
      </c>
      <c r="AF1022" s="128" t="s">
        <v>417</v>
      </c>
      <c r="AG1022" s="128" t="s">
        <v>354</v>
      </c>
    </row>
    <row r="1023" spans="26:33">
      <c r="Z1023" s="130" t="s">
        <v>405</v>
      </c>
      <c r="AA1023" s="128" t="s">
        <v>332</v>
      </c>
      <c r="AB1023" s="127" t="s">
        <v>554</v>
      </c>
      <c r="AC1023" s="128" t="str">
        <f t="shared" si="15"/>
        <v>PolandVan - Petrol</v>
      </c>
      <c r="AD1023" s="128">
        <v>2023</v>
      </c>
      <c r="AE1023" s="128">
        <v>0.25726453825503359</v>
      </c>
      <c r="AF1023" s="128" t="s">
        <v>417</v>
      </c>
      <c r="AG1023" s="128" t="s">
        <v>354</v>
      </c>
    </row>
    <row r="1024" spans="26:33">
      <c r="Z1024" s="130" t="s">
        <v>405</v>
      </c>
      <c r="AA1024" s="128" t="s">
        <v>332</v>
      </c>
      <c r="AB1024" s="127" t="s">
        <v>555</v>
      </c>
      <c r="AC1024" s="128" t="str">
        <f t="shared" si="15"/>
        <v>PolandVan - Diesel</v>
      </c>
      <c r="AD1024" s="128">
        <v>2023</v>
      </c>
      <c r="AE1024" s="128">
        <v>0.28788402684563758</v>
      </c>
      <c r="AF1024" s="128" t="s">
        <v>417</v>
      </c>
      <c r="AG1024" s="128" t="s">
        <v>354</v>
      </c>
    </row>
    <row r="1025" spans="26:33">
      <c r="Z1025" s="130" t="s">
        <v>405</v>
      </c>
      <c r="AA1025" s="128" t="s">
        <v>332</v>
      </c>
      <c r="AB1025" s="127" t="s">
        <v>556</v>
      </c>
      <c r="AC1025" s="128" t="str">
        <f t="shared" si="15"/>
        <v>PolandVan - Electric</v>
      </c>
      <c r="AD1025" s="128">
        <v>2023</v>
      </c>
      <c r="AE1025" s="128">
        <v>8.9785241610738253E-2</v>
      </c>
      <c r="AF1025" s="128" t="s">
        <v>417</v>
      </c>
      <c r="AG1025" s="128" t="s">
        <v>354</v>
      </c>
    </row>
    <row r="1026" spans="26:33">
      <c r="Z1026" s="130" t="s">
        <v>406</v>
      </c>
      <c r="AA1026" s="128" t="s">
        <v>332</v>
      </c>
      <c r="AB1026" s="127" t="s">
        <v>553</v>
      </c>
      <c r="AC1026" s="128" t="str">
        <f t="shared" si="15"/>
        <v>PortugalVan - Average</v>
      </c>
      <c r="AD1026" s="128">
        <v>2023</v>
      </c>
      <c r="AE1026" s="128">
        <v>0.28694965637583891</v>
      </c>
      <c r="AF1026" s="128" t="s">
        <v>417</v>
      </c>
      <c r="AG1026" s="128" t="s">
        <v>354</v>
      </c>
    </row>
    <row r="1027" spans="26:33">
      <c r="Z1027" s="130" t="s">
        <v>406</v>
      </c>
      <c r="AA1027" s="128" t="s">
        <v>332</v>
      </c>
      <c r="AB1027" s="127" t="s">
        <v>554</v>
      </c>
      <c r="AC1027" s="128" t="str">
        <f t="shared" ref="AC1027:AC1090" si="16">Z1027&amp;AB1027</f>
        <v>PortugalVan - Petrol</v>
      </c>
      <c r="AD1027" s="128">
        <v>2023</v>
      </c>
      <c r="AE1027" s="128">
        <v>0.25726453825503359</v>
      </c>
      <c r="AF1027" s="128" t="s">
        <v>417</v>
      </c>
      <c r="AG1027" s="128" t="s">
        <v>354</v>
      </c>
    </row>
    <row r="1028" spans="26:33">
      <c r="Z1028" s="130" t="s">
        <v>406</v>
      </c>
      <c r="AA1028" s="128" t="s">
        <v>332</v>
      </c>
      <c r="AB1028" s="127" t="s">
        <v>555</v>
      </c>
      <c r="AC1028" s="128" t="str">
        <f t="shared" si="16"/>
        <v>PortugalVan - Diesel</v>
      </c>
      <c r="AD1028" s="128">
        <v>2023</v>
      </c>
      <c r="AE1028" s="128">
        <v>0.28788402684563758</v>
      </c>
      <c r="AF1028" s="128" t="s">
        <v>417</v>
      </c>
      <c r="AG1028" s="128" t="s">
        <v>354</v>
      </c>
    </row>
    <row r="1029" spans="26:33">
      <c r="Z1029" s="130" t="s">
        <v>406</v>
      </c>
      <c r="AA1029" s="128" t="s">
        <v>332</v>
      </c>
      <c r="AB1029" s="127" t="s">
        <v>556</v>
      </c>
      <c r="AC1029" s="128" t="str">
        <f t="shared" si="16"/>
        <v>PortugalVan - Electric</v>
      </c>
      <c r="AD1029" s="128">
        <v>2023</v>
      </c>
      <c r="AE1029" s="128">
        <v>8.9785241610738253E-2</v>
      </c>
      <c r="AF1029" s="128" t="s">
        <v>417</v>
      </c>
      <c r="AG1029" s="128" t="s">
        <v>354</v>
      </c>
    </row>
    <row r="1030" spans="26:33">
      <c r="Z1030" s="130" t="s">
        <v>407</v>
      </c>
      <c r="AA1030" s="128" t="s">
        <v>332</v>
      </c>
      <c r="AB1030" s="127" t="s">
        <v>553</v>
      </c>
      <c r="AC1030" s="128" t="str">
        <f t="shared" si="16"/>
        <v>RomaniaVan - Average</v>
      </c>
      <c r="AD1030" s="128">
        <v>2023</v>
      </c>
      <c r="AE1030" s="128">
        <v>0.28694965637583891</v>
      </c>
      <c r="AF1030" s="128" t="s">
        <v>417</v>
      </c>
      <c r="AG1030" s="128" t="s">
        <v>354</v>
      </c>
    </row>
    <row r="1031" spans="26:33">
      <c r="Z1031" s="130" t="s">
        <v>407</v>
      </c>
      <c r="AA1031" s="128" t="s">
        <v>332</v>
      </c>
      <c r="AB1031" s="127" t="s">
        <v>554</v>
      </c>
      <c r="AC1031" s="128" t="str">
        <f t="shared" si="16"/>
        <v>RomaniaVan - Petrol</v>
      </c>
      <c r="AD1031" s="128">
        <v>2023</v>
      </c>
      <c r="AE1031" s="128">
        <v>0.25726453825503359</v>
      </c>
      <c r="AF1031" s="128" t="s">
        <v>417</v>
      </c>
      <c r="AG1031" s="128" t="s">
        <v>354</v>
      </c>
    </row>
    <row r="1032" spans="26:33">
      <c r="Z1032" s="130" t="s">
        <v>407</v>
      </c>
      <c r="AA1032" s="128" t="s">
        <v>332</v>
      </c>
      <c r="AB1032" s="127" t="s">
        <v>555</v>
      </c>
      <c r="AC1032" s="128" t="str">
        <f t="shared" si="16"/>
        <v>RomaniaVan - Diesel</v>
      </c>
      <c r="AD1032" s="128">
        <v>2023</v>
      </c>
      <c r="AE1032" s="128">
        <v>0.28788402684563758</v>
      </c>
      <c r="AF1032" s="128" t="s">
        <v>417</v>
      </c>
      <c r="AG1032" s="128" t="s">
        <v>354</v>
      </c>
    </row>
    <row r="1033" spans="26:33">
      <c r="Z1033" s="130" t="s">
        <v>407</v>
      </c>
      <c r="AA1033" s="128" t="s">
        <v>332</v>
      </c>
      <c r="AB1033" s="127" t="s">
        <v>556</v>
      </c>
      <c r="AC1033" s="128" t="str">
        <f t="shared" si="16"/>
        <v>RomaniaVan - Electric</v>
      </c>
      <c r="AD1033" s="128">
        <v>2023</v>
      </c>
      <c r="AE1033" s="128">
        <v>8.9785241610738253E-2</v>
      </c>
      <c r="AF1033" s="128" t="s">
        <v>417</v>
      </c>
      <c r="AG1033" s="128" t="s">
        <v>354</v>
      </c>
    </row>
    <row r="1034" spans="26:33">
      <c r="Z1034" s="130" t="s">
        <v>408</v>
      </c>
      <c r="AA1034" s="128" t="s">
        <v>332</v>
      </c>
      <c r="AB1034" s="127" t="s">
        <v>553</v>
      </c>
      <c r="AC1034" s="128" t="str">
        <f t="shared" si="16"/>
        <v>San MarinoVan - Average</v>
      </c>
      <c r="AD1034" s="128">
        <v>2023</v>
      </c>
      <c r="AE1034" s="128">
        <v>0.28694965637583891</v>
      </c>
      <c r="AF1034" s="128" t="s">
        <v>417</v>
      </c>
      <c r="AG1034" s="128" t="s">
        <v>354</v>
      </c>
    </row>
    <row r="1035" spans="26:33">
      <c r="Z1035" s="130" t="s">
        <v>408</v>
      </c>
      <c r="AA1035" s="128" t="s">
        <v>332</v>
      </c>
      <c r="AB1035" s="127" t="s">
        <v>554</v>
      </c>
      <c r="AC1035" s="128" t="str">
        <f t="shared" si="16"/>
        <v>San MarinoVan - Petrol</v>
      </c>
      <c r="AD1035" s="128">
        <v>2023</v>
      </c>
      <c r="AE1035" s="128">
        <v>0.25726453825503359</v>
      </c>
      <c r="AF1035" s="128" t="s">
        <v>417</v>
      </c>
      <c r="AG1035" s="128" t="s">
        <v>354</v>
      </c>
    </row>
    <row r="1036" spans="26:33">
      <c r="Z1036" s="130" t="s">
        <v>408</v>
      </c>
      <c r="AA1036" s="128" t="s">
        <v>332</v>
      </c>
      <c r="AB1036" s="127" t="s">
        <v>555</v>
      </c>
      <c r="AC1036" s="128" t="str">
        <f t="shared" si="16"/>
        <v>San MarinoVan - Diesel</v>
      </c>
      <c r="AD1036" s="128">
        <v>2023</v>
      </c>
      <c r="AE1036" s="128">
        <v>0.28788402684563758</v>
      </c>
      <c r="AF1036" s="128" t="s">
        <v>417</v>
      </c>
      <c r="AG1036" s="128" t="s">
        <v>354</v>
      </c>
    </row>
    <row r="1037" spans="26:33">
      <c r="Z1037" s="130" t="s">
        <v>408</v>
      </c>
      <c r="AA1037" s="128" t="s">
        <v>332</v>
      </c>
      <c r="AB1037" s="127" t="s">
        <v>556</v>
      </c>
      <c r="AC1037" s="128" t="str">
        <f t="shared" si="16"/>
        <v>San MarinoVan - Electric</v>
      </c>
      <c r="AD1037" s="128">
        <v>2023</v>
      </c>
      <c r="AE1037" s="128">
        <v>8.9785241610738253E-2</v>
      </c>
      <c r="AF1037" s="128" t="s">
        <v>417</v>
      </c>
      <c r="AG1037" s="128" t="s">
        <v>354</v>
      </c>
    </row>
    <row r="1038" spans="26:33">
      <c r="Z1038" s="130" t="s">
        <v>409</v>
      </c>
      <c r="AA1038" s="128" t="s">
        <v>332</v>
      </c>
      <c r="AB1038" s="127" t="s">
        <v>553</v>
      </c>
      <c r="AC1038" s="128" t="str">
        <f t="shared" si="16"/>
        <v>SerbiaVan - Average</v>
      </c>
      <c r="AD1038" s="128">
        <v>2023</v>
      </c>
      <c r="AE1038" s="128">
        <v>0.28694965637583891</v>
      </c>
      <c r="AF1038" s="128" t="s">
        <v>417</v>
      </c>
      <c r="AG1038" s="128" t="s">
        <v>354</v>
      </c>
    </row>
    <row r="1039" spans="26:33">
      <c r="Z1039" s="130" t="s">
        <v>409</v>
      </c>
      <c r="AA1039" s="128" t="s">
        <v>332</v>
      </c>
      <c r="AB1039" s="127" t="s">
        <v>554</v>
      </c>
      <c r="AC1039" s="128" t="str">
        <f t="shared" si="16"/>
        <v>SerbiaVan - Petrol</v>
      </c>
      <c r="AD1039" s="128">
        <v>2023</v>
      </c>
      <c r="AE1039" s="128">
        <v>0.25726453825503359</v>
      </c>
      <c r="AF1039" s="128" t="s">
        <v>417</v>
      </c>
      <c r="AG1039" s="128" t="s">
        <v>354</v>
      </c>
    </row>
    <row r="1040" spans="26:33">
      <c r="Z1040" s="130" t="s">
        <v>409</v>
      </c>
      <c r="AA1040" s="128" t="s">
        <v>332</v>
      </c>
      <c r="AB1040" s="127" t="s">
        <v>555</v>
      </c>
      <c r="AC1040" s="128" t="str">
        <f t="shared" si="16"/>
        <v>SerbiaVan - Diesel</v>
      </c>
      <c r="AD1040" s="128">
        <v>2023</v>
      </c>
      <c r="AE1040" s="128">
        <v>0.28788402684563758</v>
      </c>
      <c r="AF1040" s="128" t="s">
        <v>417</v>
      </c>
      <c r="AG1040" s="128" t="s">
        <v>354</v>
      </c>
    </row>
    <row r="1041" spans="26:33">
      <c r="Z1041" s="130" t="s">
        <v>409</v>
      </c>
      <c r="AA1041" s="128" t="s">
        <v>332</v>
      </c>
      <c r="AB1041" s="127" t="s">
        <v>556</v>
      </c>
      <c r="AC1041" s="128" t="str">
        <f t="shared" si="16"/>
        <v>SerbiaVan - Electric</v>
      </c>
      <c r="AD1041" s="128">
        <v>2023</v>
      </c>
      <c r="AE1041" s="128">
        <v>8.9785241610738253E-2</v>
      </c>
      <c r="AF1041" s="128" t="s">
        <v>417</v>
      </c>
      <c r="AG1041" s="128" t="s">
        <v>354</v>
      </c>
    </row>
    <row r="1042" spans="26:33">
      <c r="Z1042" s="130" t="s">
        <v>410</v>
      </c>
      <c r="AA1042" s="128" t="s">
        <v>332</v>
      </c>
      <c r="AB1042" s="127" t="s">
        <v>553</v>
      </c>
      <c r="AC1042" s="128" t="str">
        <f t="shared" si="16"/>
        <v>SlovakiaVan - Average</v>
      </c>
      <c r="AD1042" s="128">
        <v>2023</v>
      </c>
      <c r="AE1042" s="128">
        <v>0.28694965637583891</v>
      </c>
      <c r="AF1042" s="128" t="s">
        <v>417</v>
      </c>
      <c r="AG1042" s="128" t="s">
        <v>354</v>
      </c>
    </row>
    <row r="1043" spans="26:33">
      <c r="Z1043" s="130" t="s">
        <v>410</v>
      </c>
      <c r="AA1043" s="128" t="s">
        <v>332</v>
      </c>
      <c r="AB1043" s="127" t="s">
        <v>554</v>
      </c>
      <c r="AC1043" s="128" t="str">
        <f t="shared" si="16"/>
        <v>SlovakiaVan - Petrol</v>
      </c>
      <c r="AD1043" s="128">
        <v>2023</v>
      </c>
      <c r="AE1043" s="128">
        <v>0.25726453825503359</v>
      </c>
      <c r="AF1043" s="128" t="s">
        <v>417</v>
      </c>
      <c r="AG1043" s="128" t="s">
        <v>354</v>
      </c>
    </row>
    <row r="1044" spans="26:33">
      <c r="Z1044" s="130" t="s">
        <v>410</v>
      </c>
      <c r="AA1044" s="128" t="s">
        <v>332</v>
      </c>
      <c r="AB1044" s="127" t="s">
        <v>555</v>
      </c>
      <c r="AC1044" s="128" t="str">
        <f t="shared" si="16"/>
        <v>SlovakiaVan - Diesel</v>
      </c>
      <c r="AD1044" s="128">
        <v>2023</v>
      </c>
      <c r="AE1044" s="128">
        <v>0.28788402684563758</v>
      </c>
      <c r="AF1044" s="128" t="s">
        <v>417</v>
      </c>
      <c r="AG1044" s="128" t="s">
        <v>354</v>
      </c>
    </row>
    <row r="1045" spans="26:33">
      <c r="Z1045" s="130" t="s">
        <v>410</v>
      </c>
      <c r="AA1045" s="128" t="s">
        <v>332</v>
      </c>
      <c r="AB1045" s="127" t="s">
        <v>556</v>
      </c>
      <c r="AC1045" s="128" t="str">
        <f t="shared" si="16"/>
        <v>SlovakiaVan - Electric</v>
      </c>
      <c r="AD1045" s="128">
        <v>2023</v>
      </c>
      <c r="AE1045" s="128">
        <v>8.9785241610738253E-2</v>
      </c>
      <c r="AF1045" s="128" t="s">
        <v>417</v>
      </c>
      <c r="AG1045" s="128" t="s">
        <v>354</v>
      </c>
    </row>
    <row r="1046" spans="26:33">
      <c r="Z1046" s="130" t="s">
        <v>411</v>
      </c>
      <c r="AA1046" s="128" t="s">
        <v>332</v>
      </c>
      <c r="AB1046" s="127" t="s">
        <v>553</v>
      </c>
      <c r="AC1046" s="128" t="str">
        <f t="shared" si="16"/>
        <v>SloveniaVan - Average</v>
      </c>
      <c r="AD1046" s="128">
        <v>2023</v>
      </c>
      <c r="AE1046" s="128">
        <v>0.28694965637583891</v>
      </c>
      <c r="AF1046" s="128" t="s">
        <v>417</v>
      </c>
      <c r="AG1046" s="128" t="s">
        <v>354</v>
      </c>
    </row>
    <row r="1047" spans="26:33">
      <c r="Z1047" s="130" t="s">
        <v>411</v>
      </c>
      <c r="AA1047" s="128" t="s">
        <v>332</v>
      </c>
      <c r="AB1047" s="127" t="s">
        <v>554</v>
      </c>
      <c r="AC1047" s="128" t="str">
        <f t="shared" si="16"/>
        <v>SloveniaVan - Petrol</v>
      </c>
      <c r="AD1047" s="128">
        <v>2023</v>
      </c>
      <c r="AE1047" s="128">
        <v>0.25726453825503359</v>
      </c>
      <c r="AF1047" s="128" t="s">
        <v>417</v>
      </c>
      <c r="AG1047" s="128" t="s">
        <v>354</v>
      </c>
    </row>
    <row r="1048" spans="26:33">
      <c r="Z1048" s="130" t="s">
        <v>411</v>
      </c>
      <c r="AA1048" s="128" t="s">
        <v>332</v>
      </c>
      <c r="AB1048" s="127" t="s">
        <v>555</v>
      </c>
      <c r="AC1048" s="128" t="str">
        <f t="shared" si="16"/>
        <v>SloveniaVan - Diesel</v>
      </c>
      <c r="AD1048" s="128">
        <v>2023</v>
      </c>
      <c r="AE1048" s="128">
        <v>0.28788402684563758</v>
      </c>
      <c r="AF1048" s="128" t="s">
        <v>417</v>
      </c>
      <c r="AG1048" s="128" t="s">
        <v>354</v>
      </c>
    </row>
    <row r="1049" spans="26:33">
      <c r="Z1049" s="130" t="s">
        <v>411</v>
      </c>
      <c r="AA1049" s="128" t="s">
        <v>332</v>
      </c>
      <c r="AB1049" s="127" t="s">
        <v>556</v>
      </c>
      <c r="AC1049" s="128" t="str">
        <f t="shared" si="16"/>
        <v>SloveniaVan - Electric</v>
      </c>
      <c r="AD1049" s="128">
        <v>2023</v>
      </c>
      <c r="AE1049" s="128">
        <v>8.9785241610738253E-2</v>
      </c>
      <c r="AF1049" s="128" t="s">
        <v>417</v>
      </c>
      <c r="AG1049" s="128" t="s">
        <v>354</v>
      </c>
    </row>
    <row r="1050" spans="26:33">
      <c r="Z1050" s="130" t="s">
        <v>412</v>
      </c>
      <c r="AA1050" s="128" t="s">
        <v>332</v>
      </c>
      <c r="AB1050" s="127" t="s">
        <v>553</v>
      </c>
      <c r="AC1050" s="128" t="str">
        <f t="shared" si="16"/>
        <v>SpainVan - Average</v>
      </c>
      <c r="AD1050" s="128">
        <v>2023</v>
      </c>
      <c r="AE1050" s="128">
        <v>0.28694965637583891</v>
      </c>
      <c r="AF1050" s="128" t="s">
        <v>417</v>
      </c>
      <c r="AG1050" s="128" t="s">
        <v>354</v>
      </c>
    </row>
    <row r="1051" spans="26:33">
      <c r="Z1051" s="130" t="s">
        <v>412</v>
      </c>
      <c r="AA1051" s="128" t="s">
        <v>332</v>
      </c>
      <c r="AB1051" s="127" t="s">
        <v>554</v>
      </c>
      <c r="AC1051" s="128" t="str">
        <f t="shared" si="16"/>
        <v>SpainVan - Petrol</v>
      </c>
      <c r="AD1051" s="128">
        <v>2023</v>
      </c>
      <c r="AE1051" s="128">
        <v>0.25726453825503359</v>
      </c>
      <c r="AF1051" s="128" t="s">
        <v>417</v>
      </c>
      <c r="AG1051" s="128" t="s">
        <v>354</v>
      </c>
    </row>
    <row r="1052" spans="26:33">
      <c r="Z1052" s="130" t="s">
        <v>412</v>
      </c>
      <c r="AA1052" s="128" t="s">
        <v>332</v>
      </c>
      <c r="AB1052" s="127" t="s">
        <v>555</v>
      </c>
      <c r="AC1052" s="128" t="str">
        <f t="shared" si="16"/>
        <v>SpainVan - Diesel</v>
      </c>
      <c r="AD1052" s="128">
        <v>2023</v>
      </c>
      <c r="AE1052" s="128">
        <v>0.28788402684563758</v>
      </c>
      <c r="AF1052" s="128" t="s">
        <v>417</v>
      </c>
      <c r="AG1052" s="128" t="s">
        <v>354</v>
      </c>
    </row>
    <row r="1053" spans="26:33">
      <c r="Z1053" s="130" t="s">
        <v>412</v>
      </c>
      <c r="AA1053" s="128" t="s">
        <v>332</v>
      </c>
      <c r="AB1053" s="127" t="s">
        <v>556</v>
      </c>
      <c r="AC1053" s="128" t="str">
        <f t="shared" si="16"/>
        <v>SpainVan - Electric</v>
      </c>
      <c r="AD1053" s="128">
        <v>2023</v>
      </c>
      <c r="AE1053" s="128">
        <v>8.9785241610738253E-2</v>
      </c>
      <c r="AF1053" s="128" t="s">
        <v>417</v>
      </c>
      <c r="AG1053" s="128" t="s">
        <v>354</v>
      </c>
    </row>
    <row r="1054" spans="26:33">
      <c r="Z1054" s="130" t="s">
        <v>413</v>
      </c>
      <c r="AA1054" s="128" t="s">
        <v>332</v>
      </c>
      <c r="AB1054" s="127" t="s">
        <v>553</v>
      </c>
      <c r="AC1054" s="128" t="str">
        <f t="shared" si="16"/>
        <v>SwedenVan - Average</v>
      </c>
      <c r="AD1054" s="128">
        <v>2023</v>
      </c>
      <c r="AE1054" s="128">
        <v>0.28694965637583891</v>
      </c>
      <c r="AF1054" s="128" t="s">
        <v>417</v>
      </c>
      <c r="AG1054" s="128" t="s">
        <v>354</v>
      </c>
    </row>
    <row r="1055" spans="26:33">
      <c r="Z1055" s="130" t="s">
        <v>413</v>
      </c>
      <c r="AA1055" s="128" t="s">
        <v>332</v>
      </c>
      <c r="AB1055" s="127" t="s">
        <v>554</v>
      </c>
      <c r="AC1055" s="128" t="str">
        <f t="shared" si="16"/>
        <v>SwedenVan - Petrol</v>
      </c>
      <c r="AD1055" s="128">
        <v>2023</v>
      </c>
      <c r="AE1055" s="128">
        <v>0.25726453825503359</v>
      </c>
      <c r="AF1055" s="128" t="s">
        <v>417</v>
      </c>
      <c r="AG1055" s="128" t="s">
        <v>354</v>
      </c>
    </row>
    <row r="1056" spans="26:33">
      <c r="Z1056" s="130" t="s">
        <v>413</v>
      </c>
      <c r="AA1056" s="128" t="s">
        <v>332</v>
      </c>
      <c r="AB1056" s="127" t="s">
        <v>555</v>
      </c>
      <c r="AC1056" s="128" t="str">
        <f t="shared" si="16"/>
        <v>SwedenVan - Diesel</v>
      </c>
      <c r="AD1056" s="128">
        <v>2023</v>
      </c>
      <c r="AE1056" s="128">
        <v>0.28788402684563758</v>
      </c>
      <c r="AF1056" s="128" t="s">
        <v>417</v>
      </c>
      <c r="AG1056" s="128" t="s">
        <v>354</v>
      </c>
    </row>
    <row r="1057" spans="26:33">
      <c r="Z1057" s="130" t="s">
        <v>413</v>
      </c>
      <c r="AA1057" s="128" t="s">
        <v>332</v>
      </c>
      <c r="AB1057" s="127" t="s">
        <v>556</v>
      </c>
      <c r="AC1057" s="128" t="str">
        <f t="shared" si="16"/>
        <v>SwedenVan - Electric</v>
      </c>
      <c r="AD1057" s="128">
        <v>2023</v>
      </c>
      <c r="AE1057" s="128">
        <v>8.9785241610738253E-2</v>
      </c>
      <c r="AF1057" s="128" t="s">
        <v>417</v>
      </c>
      <c r="AG1057" s="128" t="s">
        <v>354</v>
      </c>
    </row>
    <row r="1058" spans="26:33">
      <c r="Z1058" s="130" t="s">
        <v>414</v>
      </c>
      <c r="AA1058" s="128" t="s">
        <v>332</v>
      </c>
      <c r="AB1058" s="127" t="s">
        <v>553</v>
      </c>
      <c r="AC1058" s="128" t="str">
        <f t="shared" si="16"/>
        <v>SwitzerlandVan - Average</v>
      </c>
      <c r="AD1058" s="128">
        <v>2023</v>
      </c>
      <c r="AE1058" s="128">
        <v>0.28694965637583891</v>
      </c>
      <c r="AF1058" s="128" t="s">
        <v>417</v>
      </c>
      <c r="AG1058" s="128" t="s">
        <v>354</v>
      </c>
    </row>
    <row r="1059" spans="26:33">
      <c r="Z1059" s="130" t="s">
        <v>414</v>
      </c>
      <c r="AA1059" s="128" t="s">
        <v>332</v>
      </c>
      <c r="AB1059" s="127" t="s">
        <v>554</v>
      </c>
      <c r="AC1059" s="128" t="str">
        <f t="shared" si="16"/>
        <v>SwitzerlandVan - Petrol</v>
      </c>
      <c r="AD1059" s="128">
        <v>2023</v>
      </c>
      <c r="AE1059" s="128">
        <v>0.25726453825503359</v>
      </c>
      <c r="AF1059" s="128" t="s">
        <v>417</v>
      </c>
      <c r="AG1059" s="128" t="s">
        <v>354</v>
      </c>
    </row>
    <row r="1060" spans="26:33">
      <c r="Z1060" s="130" t="s">
        <v>414</v>
      </c>
      <c r="AA1060" s="128" t="s">
        <v>332</v>
      </c>
      <c r="AB1060" s="127" t="s">
        <v>555</v>
      </c>
      <c r="AC1060" s="128" t="str">
        <f t="shared" si="16"/>
        <v>SwitzerlandVan - Diesel</v>
      </c>
      <c r="AD1060" s="128">
        <v>2023</v>
      </c>
      <c r="AE1060" s="128">
        <v>0.28788402684563758</v>
      </c>
      <c r="AF1060" s="128" t="s">
        <v>417</v>
      </c>
      <c r="AG1060" s="128" t="s">
        <v>354</v>
      </c>
    </row>
    <row r="1061" spans="26:33">
      <c r="Z1061" s="130" t="s">
        <v>414</v>
      </c>
      <c r="AA1061" s="128" t="s">
        <v>332</v>
      </c>
      <c r="AB1061" s="127" t="s">
        <v>556</v>
      </c>
      <c r="AC1061" s="128" t="str">
        <f t="shared" si="16"/>
        <v>SwitzerlandVan - Electric</v>
      </c>
      <c r="AD1061" s="128">
        <v>2023</v>
      </c>
      <c r="AE1061" s="128">
        <v>8.9785241610738253E-2</v>
      </c>
      <c r="AF1061" s="128" t="s">
        <v>417</v>
      </c>
      <c r="AG1061" s="128" t="s">
        <v>354</v>
      </c>
    </row>
    <row r="1062" spans="26:33">
      <c r="Z1062" s="130" t="s">
        <v>415</v>
      </c>
      <c r="AA1062" s="128" t="s">
        <v>332</v>
      </c>
      <c r="AB1062" s="127" t="s">
        <v>553</v>
      </c>
      <c r="AC1062" s="128" t="str">
        <f t="shared" si="16"/>
        <v>UkraineVan - Average</v>
      </c>
      <c r="AD1062" s="128">
        <v>2023</v>
      </c>
      <c r="AE1062" s="128">
        <v>0.28694965637583891</v>
      </c>
      <c r="AF1062" s="128" t="s">
        <v>417</v>
      </c>
      <c r="AG1062" s="128" t="s">
        <v>354</v>
      </c>
    </row>
    <row r="1063" spans="26:33">
      <c r="Z1063" s="130" t="s">
        <v>415</v>
      </c>
      <c r="AA1063" s="128" t="s">
        <v>332</v>
      </c>
      <c r="AB1063" s="127" t="s">
        <v>554</v>
      </c>
      <c r="AC1063" s="128" t="str">
        <f t="shared" si="16"/>
        <v>UkraineVan - Petrol</v>
      </c>
      <c r="AD1063" s="128">
        <v>2023</v>
      </c>
      <c r="AE1063" s="128">
        <v>0.25726453825503359</v>
      </c>
      <c r="AF1063" s="128" t="s">
        <v>417</v>
      </c>
      <c r="AG1063" s="128" t="s">
        <v>354</v>
      </c>
    </row>
    <row r="1064" spans="26:33">
      <c r="Z1064" s="130" t="s">
        <v>415</v>
      </c>
      <c r="AA1064" s="128" t="s">
        <v>332</v>
      </c>
      <c r="AB1064" s="127" t="s">
        <v>555</v>
      </c>
      <c r="AC1064" s="128" t="str">
        <f t="shared" si="16"/>
        <v>UkraineVan - Diesel</v>
      </c>
      <c r="AD1064" s="128">
        <v>2023</v>
      </c>
      <c r="AE1064" s="128">
        <v>0.28788402684563758</v>
      </c>
      <c r="AF1064" s="128" t="s">
        <v>417</v>
      </c>
      <c r="AG1064" s="128" t="s">
        <v>354</v>
      </c>
    </row>
    <row r="1065" spans="26:33">
      <c r="Z1065" s="130" t="s">
        <v>415</v>
      </c>
      <c r="AA1065" s="128" t="s">
        <v>332</v>
      </c>
      <c r="AB1065" s="127" t="s">
        <v>556</v>
      </c>
      <c r="AC1065" s="128" t="str">
        <f t="shared" si="16"/>
        <v>UkraineVan - Electric</v>
      </c>
      <c r="AD1065" s="128">
        <v>2023</v>
      </c>
      <c r="AE1065" s="128">
        <v>8.9785241610738253E-2</v>
      </c>
      <c r="AF1065" s="128" t="s">
        <v>417</v>
      </c>
      <c r="AG1065" s="128" t="s">
        <v>354</v>
      </c>
    </row>
    <row r="1066" spans="26:33">
      <c r="Z1066" s="130" t="s">
        <v>416</v>
      </c>
      <c r="AA1066" s="128" t="s">
        <v>332</v>
      </c>
      <c r="AB1066" s="127" t="s">
        <v>553</v>
      </c>
      <c r="AC1066" s="128" t="str">
        <f t="shared" si="16"/>
        <v>United KingdomVan - Average</v>
      </c>
      <c r="AD1066" s="128">
        <v>2023</v>
      </c>
      <c r="AE1066" s="128">
        <v>0.28694965637583891</v>
      </c>
      <c r="AF1066" s="128" t="s">
        <v>417</v>
      </c>
      <c r="AG1066" s="128" t="s">
        <v>354</v>
      </c>
    </row>
    <row r="1067" spans="26:33">
      <c r="Z1067" s="130" t="s">
        <v>416</v>
      </c>
      <c r="AA1067" s="128" t="s">
        <v>332</v>
      </c>
      <c r="AB1067" s="127" t="s">
        <v>554</v>
      </c>
      <c r="AC1067" s="128" t="str">
        <f t="shared" si="16"/>
        <v>United KingdomVan - Petrol</v>
      </c>
      <c r="AD1067" s="128">
        <v>2023</v>
      </c>
      <c r="AE1067" s="128">
        <v>0.25726453825503359</v>
      </c>
      <c r="AF1067" s="128" t="s">
        <v>417</v>
      </c>
      <c r="AG1067" s="128" t="s">
        <v>354</v>
      </c>
    </row>
    <row r="1068" spans="26:33">
      <c r="Z1068" s="130" t="s">
        <v>416</v>
      </c>
      <c r="AA1068" s="128" t="s">
        <v>332</v>
      </c>
      <c r="AB1068" s="127" t="s">
        <v>555</v>
      </c>
      <c r="AC1068" s="128" t="str">
        <f t="shared" si="16"/>
        <v>United KingdomVan - Diesel</v>
      </c>
      <c r="AD1068" s="128">
        <v>2023</v>
      </c>
      <c r="AE1068" s="128">
        <v>0.28788402684563758</v>
      </c>
      <c r="AF1068" s="128" t="s">
        <v>417</v>
      </c>
      <c r="AG1068" s="128" t="s">
        <v>354</v>
      </c>
    </row>
    <row r="1069" spans="26:33">
      <c r="Z1069" s="130" t="s">
        <v>416</v>
      </c>
      <c r="AA1069" s="128" t="s">
        <v>332</v>
      </c>
      <c r="AB1069" s="127" t="s">
        <v>556</v>
      </c>
      <c r="AC1069" s="128" t="str">
        <f t="shared" si="16"/>
        <v>United KingdomVan - Electric</v>
      </c>
      <c r="AD1069" s="128">
        <v>2023</v>
      </c>
      <c r="AE1069" s="128">
        <v>8.9785241610738253E-2</v>
      </c>
      <c r="AF1069" s="128" t="s">
        <v>417</v>
      </c>
      <c r="AG1069" s="128" t="s">
        <v>354</v>
      </c>
    </row>
    <row r="1070" spans="26:33">
      <c r="Z1070" s="130" t="s">
        <v>344</v>
      </c>
      <c r="AA1070" s="127" t="s">
        <v>331</v>
      </c>
      <c r="AB1070" s="127" t="s">
        <v>518</v>
      </c>
      <c r="AC1070" s="128" t="str">
        <f t="shared" si="16"/>
        <v>AlbaniaCar - Electric</v>
      </c>
      <c r="AD1070" s="128">
        <v>2023</v>
      </c>
      <c r="AE1070" s="128">
        <v>6.6946441610738247E-2</v>
      </c>
      <c r="AF1070" s="128" t="s">
        <v>423</v>
      </c>
      <c r="AG1070" s="128" t="s">
        <v>354</v>
      </c>
    </row>
    <row r="1071" spans="26:33">
      <c r="Z1071" s="130" t="s">
        <v>356</v>
      </c>
      <c r="AA1071" s="127" t="s">
        <v>331</v>
      </c>
      <c r="AB1071" s="127" t="s">
        <v>518</v>
      </c>
      <c r="AC1071" s="128" t="str">
        <f t="shared" si="16"/>
        <v>AndorraCar - Electric</v>
      </c>
      <c r="AD1071" s="128">
        <v>2023</v>
      </c>
      <c r="AE1071" s="128">
        <v>6.6946441610738247E-2</v>
      </c>
      <c r="AF1071" s="128" t="s">
        <v>423</v>
      </c>
      <c r="AG1071" s="128" t="s">
        <v>354</v>
      </c>
    </row>
    <row r="1072" spans="26:33">
      <c r="Z1072" s="130" t="s">
        <v>360</v>
      </c>
      <c r="AA1072" s="127" t="s">
        <v>331</v>
      </c>
      <c r="AB1072" s="127" t="s">
        <v>518</v>
      </c>
      <c r="AC1072" s="128" t="str">
        <f t="shared" si="16"/>
        <v>AustriaCar - Electric</v>
      </c>
      <c r="AD1072" s="128">
        <v>2023</v>
      </c>
      <c r="AE1072" s="128">
        <v>6.6946441610738247E-2</v>
      </c>
      <c r="AF1072" s="128" t="s">
        <v>423</v>
      </c>
      <c r="AG1072" s="128" t="s">
        <v>354</v>
      </c>
    </row>
    <row r="1073" spans="26:33">
      <c r="Z1073" s="130" t="s">
        <v>364</v>
      </c>
      <c r="AA1073" s="127" t="s">
        <v>331</v>
      </c>
      <c r="AB1073" s="127" t="s">
        <v>518</v>
      </c>
      <c r="AC1073" s="128" t="str">
        <f t="shared" si="16"/>
        <v>BelarusCar - Electric</v>
      </c>
      <c r="AD1073" s="128">
        <v>2023</v>
      </c>
      <c r="AE1073" s="128">
        <v>6.6946441610738247E-2</v>
      </c>
      <c r="AF1073" s="128" t="s">
        <v>423</v>
      </c>
      <c r="AG1073" s="128" t="s">
        <v>354</v>
      </c>
    </row>
    <row r="1074" spans="26:33">
      <c r="Z1074" s="130" t="s">
        <v>367</v>
      </c>
      <c r="AA1074" s="127" t="s">
        <v>331</v>
      </c>
      <c r="AB1074" s="127" t="s">
        <v>518</v>
      </c>
      <c r="AC1074" s="128" t="str">
        <f t="shared" si="16"/>
        <v>BelgiumCar - Electric</v>
      </c>
      <c r="AD1074" s="128">
        <v>2023</v>
      </c>
      <c r="AE1074" s="128">
        <v>6.6946441610738247E-2</v>
      </c>
      <c r="AF1074" s="128" t="s">
        <v>423</v>
      </c>
      <c r="AG1074" s="128" t="s">
        <v>354</v>
      </c>
    </row>
    <row r="1075" spans="26:33">
      <c r="Z1075" s="130" t="s">
        <v>371</v>
      </c>
      <c r="AA1075" s="127" t="s">
        <v>331</v>
      </c>
      <c r="AB1075" s="127" t="s">
        <v>518</v>
      </c>
      <c r="AC1075" s="128" t="str">
        <f t="shared" si="16"/>
        <v>Bosnia and HerzegovinaCar - Electric</v>
      </c>
      <c r="AD1075" s="128">
        <v>2023</v>
      </c>
      <c r="AE1075" s="128">
        <v>6.6946441610738247E-2</v>
      </c>
      <c r="AF1075" s="128" t="s">
        <v>423</v>
      </c>
      <c r="AG1075" s="128" t="s">
        <v>354</v>
      </c>
    </row>
    <row r="1076" spans="26:33">
      <c r="Z1076" s="130" t="s">
        <v>376</v>
      </c>
      <c r="AA1076" s="127" t="s">
        <v>331</v>
      </c>
      <c r="AB1076" s="127" t="s">
        <v>518</v>
      </c>
      <c r="AC1076" s="128" t="str">
        <f t="shared" si="16"/>
        <v>BulgariaCar - Electric</v>
      </c>
      <c r="AD1076" s="128">
        <v>2023</v>
      </c>
      <c r="AE1076" s="128">
        <v>6.6946441610738247E-2</v>
      </c>
      <c r="AF1076" s="128" t="s">
        <v>423</v>
      </c>
      <c r="AG1076" s="128" t="s">
        <v>354</v>
      </c>
    </row>
    <row r="1077" spans="26:33">
      <c r="Z1077" s="130" t="s">
        <v>379</v>
      </c>
      <c r="AA1077" s="127" t="s">
        <v>331</v>
      </c>
      <c r="AB1077" s="127" t="s">
        <v>518</v>
      </c>
      <c r="AC1077" s="128" t="str">
        <f t="shared" si="16"/>
        <v>CroatiaCar - Electric</v>
      </c>
      <c r="AD1077" s="128">
        <v>2023</v>
      </c>
      <c r="AE1077" s="128">
        <v>6.6946441610738247E-2</v>
      </c>
      <c r="AF1077" s="128" t="s">
        <v>423</v>
      </c>
      <c r="AG1077" s="128" t="s">
        <v>354</v>
      </c>
    </row>
    <row r="1078" spans="26:33">
      <c r="Z1078" s="130" t="s">
        <v>424</v>
      </c>
      <c r="AA1078" s="127" t="s">
        <v>331</v>
      </c>
      <c r="AB1078" s="127" t="s">
        <v>518</v>
      </c>
      <c r="AC1078" s="128" t="str">
        <f t="shared" si="16"/>
        <v>CyprusCar - Electric</v>
      </c>
      <c r="AD1078" s="128">
        <v>2023</v>
      </c>
      <c r="AE1078" s="128">
        <v>6.6946441610738247E-2</v>
      </c>
      <c r="AF1078" s="128" t="s">
        <v>423</v>
      </c>
      <c r="AG1078" s="128" t="s">
        <v>354</v>
      </c>
    </row>
    <row r="1079" spans="26:33">
      <c r="Z1079" s="130" t="s">
        <v>380</v>
      </c>
      <c r="AA1079" s="127" t="s">
        <v>331</v>
      </c>
      <c r="AB1079" s="127" t="s">
        <v>518</v>
      </c>
      <c r="AC1079" s="128" t="str">
        <f t="shared" si="16"/>
        <v>CzechiaCar - Electric</v>
      </c>
      <c r="AD1079" s="128">
        <v>2023</v>
      </c>
      <c r="AE1079" s="128">
        <v>6.6946441610738247E-2</v>
      </c>
      <c r="AF1079" s="128" t="s">
        <v>423</v>
      </c>
      <c r="AG1079" s="128" t="s">
        <v>354</v>
      </c>
    </row>
    <row r="1080" spans="26:33">
      <c r="Z1080" s="130" t="s">
        <v>381</v>
      </c>
      <c r="AA1080" s="127" t="s">
        <v>331</v>
      </c>
      <c r="AB1080" s="127" t="s">
        <v>518</v>
      </c>
      <c r="AC1080" s="128" t="str">
        <f t="shared" si="16"/>
        <v>DenmarkCar - Electric</v>
      </c>
      <c r="AD1080" s="128">
        <v>2023</v>
      </c>
      <c r="AE1080" s="128">
        <v>6.6946441610738247E-2</v>
      </c>
      <c r="AF1080" s="128" t="s">
        <v>423</v>
      </c>
      <c r="AG1080" s="128" t="s">
        <v>354</v>
      </c>
    </row>
    <row r="1081" spans="26:33">
      <c r="Z1081" s="130" t="s">
        <v>382</v>
      </c>
      <c r="AA1081" s="127" t="s">
        <v>331</v>
      </c>
      <c r="AB1081" s="127" t="s">
        <v>518</v>
      </c>
      <c r="AC1081" s="128" t="str">
        <f t="shared" si="16"/>
        <v>EstoniaCar - Electric</v>
      </c>
      <c r="AD1081" s="128">
        <v>2023</v>
      </c>
      <c r="AE1081" s="128">
        <v>6.6946441610738247E-2</v>
      </c>
      <c r="AF1081" s="128" t="s">
        <v>423</v>
      </c>
      <c r="AG1081" s="128" t="s">
        <v>354</v>
      </c>
    </row>
    <row r="1082" spans="26:33">
      <c r="Z1082" s="130" t="s">
        <v>425</v>
      </c>
      <c r="AA1082" s="127" t="s">
        <v>331</v>
      </c>
      <c r="AB1082" s="127" t="s">
        <v>518</v>
      </c>
      <c r="AC1082" s="128" t="str">
        <f t="shared" si="16"/>
        <v>EU-27Car - Electric</v>
      </c>
      <c r="AD1082" s="128">
        <v>2023</v>
      </c>
      <c r="AE1082" s="128">
        <v>6.6946441610738247E-2</v>
      </c>
      <c r="AF1082" s="128" t="s">
        <v>423</v>
      </c>
      <c r="AG1082" s="128" t="s">
        <v>354</v>
      </c>
    </row>
    <row r="1083" spans="26:33">
      <c r="Z1083" s="130" t="s">
        <v>383</v>
      </c>
      <c r="AA1083" s="127" t="s">
        <v>331</v>
      </c>
      <c r="AB1083" s="127" t="s">
        <v>518</v>
      </c>
      <c r="AC1083" s="128" t="str">
        <f t="shared" si="16"/>
        <v>FinlandCar - Electric</v>
      </c>
      <c r="AD1083" s="128">
        <v>2023</v>
      </c>
      <c r="AE1083" s="128">
        <v>6.6946441610738247E-2</v>
      </c>
      <c r="AF1083" s="128" t="s">
        <v>423</v>
      </c>
      <c r="AG1083" s="128" t="s">
        <v>354</v>
      </c>
    </row>
    <row r="1084" spans="26:33">
      <c r="Z1084" s="130" t="s">
        <v>384</v>
      </c>
      <c r="AA1084" s="127" t="s">
        <v>331</v>
      </c>
      <c r="AB1084" s="127" t="s">
        <v>518</v>
      </c>
      <c r="AC1084" s="128" t="str">
        <f t="shared" si="16"/>
        <v>FranceCar - Electric</v>
      </c>
      <c r="AD1084" s="128">
        <v>2018</v>
      </c>
      <c r="AE1084" s="128">
        <v>0.10299999999999999</v>
      </c>
      <c r="AF1084" s="128" t="s">
        <v>423</v>
      </c>
      <c r="AG1084" s="127" t="s">
        <v>351</v>
      </c>
    </row>
    <row r="1085" spans="26:33">
      <c r="Z1085" s="130" t="s">
        <v>385</v>
      </c>
      <c r="AA1085" s="127" t="s">
        <v>331</v>
      </c>
      <c r="AB1085" s="127" t="s">
        <v>518</v>
      </c>
      <c r="AC1085" s="128" t="str">
        <f t="shared" si="16"/>
        <v>GermanyCar - Electric</v>
      </c>
      <c r="AD1085" s="128">
        <v>2023</v>
      </c>
      <c r="AE1085" s="128">
        <v>9.4600000000000004E-2</v>
      </c>
      <c r="AF1085" s="128" t="s">
        <v>423</v>
      </c>
      <c r="AG1085" s="128" t="s">
        <v>422</v>
      </c>
    </row>
    <row r="1086" spans="26:33">
      <c r="Z1086" s="130" t="s">
        <v>386</v>
      </c>
      <c r="AA1086" s="127" t="s">
        <v>331</v>
      </c>
      <c r="AB1086" s="127" t="s">
        <v>518</v>
      </c>
      <c r="AC1086" s="128" t="str">
        <f t="shared" si="16"/>
        <v>GreeceCar - Electric</v>
      </c>
      <c r="AD1086" s="128">
        <v>2023</v>
      </c>
      <c r="AE1086" s="128">
        <v>6.6946441610738247E-2</v>
      </c>
      <c r="AF1086" s="128" t="s">
        <v>423</v>
      </c>
      <c r="AG1086" s="128" t="s">
        <v>354</v>
      </c>
    </row>
    <row r="1087" spans="26:33">
      <c r="Z1087" s="130" t="s">
        <v>389</v>
      </c>
      <c r="AA1087" s="127" t="s">
        <v>331</v>
      </c>
      <c r="AB1087" s="127" t="s">
        <v>518</v>
      </c>
      <c r="AC1087" s="128" t="str">
        <f t="shared" si="16"/>
        <v>HungaryCar - Electric</v>
      </c>
      <c r="AD1087" s="128">
        <v>2023</v>
      </c>
      <c r="AE1087" s="128">
        <v>6.6946441610738247E-2</v>
      </c>
      <c r="AF1087" s="128" t="s">
        <v>423</v>
      </c>
      <c r="AG1087" s="128" t="s">
        <v>354</v>
      </c>
    </row>
    <row r="1088" spans="26:33">
      <c r="Z1088" s="130" t="s">
        <v>390</v>
      </c>
      <c r="AA1088" s="127" t="s">
        <v>331</v>
      </c>
      <c r="AB1088" s="127" t="s">
        <v>518</v>
      </c>
      <c r="AC1088" s="128" t="str">
        <f t="shared" si="16"/>
        <v>IcelandCar - Electric</v>
      </c>
      <c r="AD1088" s="128">
        <v>2023</v>
      </c>
      <c r="AE1088" s="128">
        <v>6.6946441610738247E-2</v>
      </c>
      <c r="AF1088" s="128" t="s">
        <v>423</v>
      </c>
      <c r="AG1088" s="128" t="s">
        <v>354</v>
      </c>
    </row>
    <row r="1089" spans="26:33">
      <c r="Z1089" s="130" t="s">
        <v>391</v>
      </c>
      <c r="AA1089" s="127" t="s">
        <v>331</v>
      </c>
      <c r="AB1089" s="127" t="s">
        <v>518</v>
      </c>
      <c r="AC1089" s="128" t="str">
        <f t="shared" si="16"/>
        <v>IrelandCar - Electric</v>
      </c>
      <c r="AD1089" s="128">
        <v>2023</v>
      </c>
      <c r="AE1089" s="128">
        <v>6.6946441610738247E-2</v>
      </c>
      <c r="AF1089" s="128" t="s">
        <v>423</v>
      </c>
      <c r="AG1089" s="128" t="s">
        <v>354</v>
      </c>
    </row>
    <row r="1090" spans="26:33">
      <c r="Z1090" s="130" t="s">
        <v>392</v>
      </c>
      <c r="AA1090" s="127" t="s">
        <v>331</v>
      </c>
      <c r="AB1090" s="127" t="s">
        <v>518</v>
      </c>
      <c r="AC1090" s="128" t="str">
        <f t="shared" si="16"/>
        <v>ItalyCar - Electric</v>
      </c>
      <c r="AD1090" s="128">
        <v>2023</v>
      </c>
      <c r="AE1090" s="128">
        <v>6.6946441610738247E-2</v>
      </c>
      <c r="AF1090" s="128" t="s">
        <v>423</v>
      </c>
      <c r="AG1090" s="128" t="s">
        <v>354</v>
      </c>
    </row>
    <row r="1091" spans="26:33">
      <c r="Z1091" s="130" t="s">
        <v>393</v>
      </c>
      <c r="AA1091" s="127" t="s">
        <v>331</v>
      </c>
      <c r="AB1091" s="127" t="s">
        <v>518</v>
      </c>
      <c r="AC1091" s="128" t="str">
        <f t="shared" ref="AC1091:AC1113" si="17">Z1091&amp;AB1091</f>
        <v>LatviaCar - Electric</v>
      </c>
      <c r="AD1091" s="128">
        <v>2023</v>
      </c>
      <c r="AE1091" s="128">
        <v>6.6946441610738247E-2</v>
      </c>
      <c r="AF1091" s="128" t="s">
        <v>423</v>
      </c>
      <c r="AG1091" s="128" t="s">
        <v>354</v>
      </c>
    </row>
    <row r="1092" spans="26:33">
      <c r="Z1092" s="130" t="s">
        <v>394</v>
      </c>
      <c r="AA1092" s="127" t="s">
        <v>331</v>
      </c>
      <c r="AB1092" s="127" t="s">
        <v>518</v>
      </c>
      <c r="AC1092" s="128" t="str">
        <f t="shared" si="17"/>
        <v>LiechtensteinCar - Electric</v>
      </c>
      <c r="AD1092" s="128">
        <v>2023</v>
      </c>
      <c r="AE1092" s="128">
        <v>6.6946441610738247E-2</v>
      </c>
      <c r="AF1092" s="128" t="s">
        <v>423</v>
      </c>
      <c r="AG1092" s="128" t="s">
        <v>354</v>
      </c>
    </row>
    <row r="1093" spans="26:33">
      <c r="Z1093" s="130" t="s">
        <v>395</v>
      </c>
      <c r="AA1093" s="127" t="s">
        <v>331</v>
      </c>
      <c r="AB1093" s="127" t="s">
        <v>518</v>
      </c>
      <c r="AC1093" s="128" t="str">
        <f t="shared" si="17"/>
        <v>LithuaniaCar - Electric</v>
      </c>
      <c r="AD1093" s="128">
        <v>2023</v>
      </c>
      <c r="AE1093" s="128">
        <v>6.6946441610738247E-2</v>
      </c>
      <c r="AF1093" s="128" t="s">
        <v>423</v>
      </c>
      <c r="AG1093" s="128" t="s">
        <v>354</v>
      </c>
    </row>
    <row r="1094" spans="26:33">
      <c r="Z1094" s="130" t="s">
        <v>396</v>
      </c>
      <c r="AA1094" s="127" t="s">
        <v>331</v>
      </c>
      <c r="AB1094" s="127" t="s">
        <v>518</v>
      </c>
      <c r="AC1094" s="128" t="str">
        <f t="shared" si="17"/>
        <v>LuxembourgCar - Electric</v>
      </c>
      <c r="AD1094" s="128">
        <v>2023</v>
      </c>
      <c r="AE1094" s="128">
        <v>6.6946441610738247E-2</v>
      </c>
      <c r="AF1094" s="128" t="s">
        <v>423</v>
      </c>
      <c r="AG1094" s="128" t="s">
        <v>354</v>
      </c>
    </row>
    <row r="1095" spans="26:33">
      <c r="Z1095" s="130" t="s">
        <v>397</v>
      </c>
      <c r="AA1095" s="127" t="s">
        <v>331</v>
      </c>
      <c r="AB1095" s="127" t="s">
        <v>518</v>
      </c>
      <c r="AC1095" s="128" t="str">
        <f t="shared" si="17"/>
        <v>MaltaCar - Electric</v>
      </c>
      <c r="AD1095" s="128">
        <v>2023</v>
      </c>
      <c r="AE1095" s="128">
        <v>6.6946441610738247E-2</v>
      </c>
      <c r="AF1095" s="128" t="s">
        <v>423</v>
      </c>
      <c r="AG1095" s="128" t="s">
        <v>354</v>
      </c>
    </row>
    <row r="1096" spans="26:33">
      <c r="Z1096" s="130" t="s">
        <v>398</v>
      </c>
      <c r="AA1096" s="127" t="s">
        <v>331</v>
      </c>
      <c r="AB1096" s="127" t="s">
        <v>518</v>
      </c>
      <c r="AC1096" s="128" t="str">
        <f t="shared" si="17"/>
        <v>MoldovaCar - Electric</v>
      </c>
      <c r="AD1096" s="128">
        <v>2023</v>
      </c>
      <c r="AE1096" s="128">
        <v>6.6946441610738247E-2</v>
      </c>
      <c r="AF1096" s="128" t="s">
        <v>423</v>
      </c>
      <c r="AG1096" s="128" t="s">
        <v>354</v>
      </c>
    </row>
    <row r="1097" spans="26:33">
      <c r="Z1097" s="130" t="s">
        <v>399</v>
      </c>
      <c r="AA1097" s="127" t="s">
        <v>331</v>
      </c>
      <c r="AB1097" s="127" t="s">
        <v>518</v>
      </c>
      <c r="AC1097" s="128" t="str">
        <f t="shared" si="17"/>
        <v>MonacoCar - Electric</v>
      </c>
      <c r="AD1097" s="128">
        <v>2023</v>
      </c>
      <c r="AE1097" s="128">
        <v>6.6946441610738247E-2</v>
      </c>
      <c r="AF1097" s="128" t="s">
        <v>423</v>
      </c>
      <c r="AG1097" s="128" t="s">
        <v>354</v>
      </c>
    </row>
    <row r="1098" spans="26:33">
      <c r="Z1098" s="130" t="s">
        <v>400</v>
      </c>
      <c r="AA1098" s="127" t="s">
        <v>331</v>
      </c>
      <c r="AB1098" s="127" t="s">
        <v>518</v>
      </c>
      <c r="AC1098" s="128" t="str">
        <f t="shared" si="17"/>
        <v>MontenegroCar - Electric</v>
      </c>
      <c r="AD1098" s="128">
        <v>2023</v>
      </c>
      <c r="AE1098" s="128">
        <v>6.6946441610738247E-2</v>
      </c>
      <c r="AF1098" s="128" t="s">
        <v>423</v>
      </c>
      <c r="AG1098" s="128" t="s">
        <v>354</v>
      </c>
    </row>
    <row r="1099" spans="26:33">
      <c r="Z1099" s="130" t="s">
        <v>401</v>
      </c>
      <c r="AA1099" s="127" t="s">
        <v>331</v>
      </c>
      <c r="AB1099" s="127" t="s">
        <v>518</v>
      </c>
      <c r="AC1099" s="128" t="str">
        <f t="shared" si="17"/>
        <v>NetherlandsCar - Electric</v>
      </c>
      <c r="AD1099" s="127">
        <v>2024</v>
      </c>
      <c r="AE1099" s="128">
        <v>6.7000000000000004E-2</v>
      </c>
      <c r="AF1099" s="128" t="s">
        <v>423</v>
      </c>
      <c r="AG1099" s="127" t="s">
        <v>403</v>
      </c>
    </row>
    <row r="1100" spans="26:33">
      <c r="Z1100" s="130" t="s">
        <v>402</v>
      </c>
      <c r="AA1100" s="127" t="s">
        <v>331</v>
      </c>
      <c r="AB1100" s="127" t="s">
        <v>518</v>
      </c>
      <c r="AC1100" s="128" t="str">
        <f t="shared" si="17"/>
        <v>North MacedoniaCar - Electric</v>
      </c>
      <c r="AD1100" s="128">
        <v>2023</v>
      </c>
      <c r="AE1100" s="128">
        <v>6.6946441610738247E-2</v>
      </c>
      <c r="AF1100" s="128" t="s">
        <v>423</v>
      </c>
      <c r="AG1100" s="128" t="s">
        <v>354</v>
      </c>
    </row>
    <row r="1101" spans="26:33">
      <c r="Z1101" s="130" t="s">
        <v>404</v>
      </c>
      <c r="AA1101" s="127" t="s">
        <v>331</v>
      </c>
      <c r="AB1101" s="127" t="s">
        <v>518</v>
      </c>
      <c r="AC1101" s="128" t="str">
        <f t="shared" si="17"/>
        <v>NorwayCar - Electric</v>
      </c>
      <c r="AD1101" s="128">
        <v>2023</v>
      </c>
      <c r="AE1101" s="128">
        <v>6.6946441610738247E-2</v>
      </c>
      <c r="AF1101" s="128" t="s">
        <v>423</v>
      </c>
      <c r="AG1101" s="128" t="s">
        <v>354</v>
      </c>
    </row>
    <row r="1102" spans="26:33">
      <c r="Z1102" s="130" t="s">
        <v>405</v>
      </c>
      <c r="AA1102" s="127" t="s">
        <v>331</v>
      </c>
      <c r="AB1102" s="127" t="s">
        <v>518</v>
      </c>
      <c r="AC1102" s="128" t="str">
        <f t="shared" si="17"/>
        <v>PolandCar - Electric</v>
      </c>
      <c r="AD1102" s="128">
        <v>2023</v>
      </c>
      <c r="AE1102" s="128">
        <v>6.6946441610738247E-2</v>
      </c>
      <c r="AF1102" s="128" t="s">
        <v>423</v>
      </c>
      <c r="AG1102" s="128" t="s">
        <v>354</v>
      </c>
    </row>
    <row r="1103" spans="26:33">
      <c r="Z1103" s="130" t="s">
        <v>406</v>
      </c>
      <c r="AA1103" s="127" t="s">
        <v>331</v>
      </c>
      <c r="AB1103" s="127" t="s">
        <v>518</v>
      </c>
      <c r="AC1103" s="128" t="str">
        <f t="shared" si="17"/>
        <v>PortugalCar - Electric</v>
      </c>
      <c r="AD1103" s="128">
        <v>2023</v>
      </c>
      <c r="AE1103" s="128">
        <v>6.6946441610738247E-2</v>
      </c>
      <c r="AF1103" s="128" t="s">
        <v>423</v>
      </c>
      <c r="AG1103" s="128" t="s">
        <v>354</v>
      </c>
    </row>
    <row r="1104" spans="26:33">
      <c r="Z1104" s="130" t="s">
        <v>407</v>
      </c>
      <c r="AA1104" s="127" t="s">
        <v>331</v>
      </c>
      <c r="AB1104" s="127" t="s">
        <v>518</v>
      </c>
      <c r="AC1104" s="128" t="str">
        <f t="shared" si="17"/>
        <v>RomaniaCar - Electric</v>
      </c>
      <c r="AD1104" s="128">
        <v>2023</v>
      </c>
      <c r="AE1104" s="128">
        <v>6.6946441610738247E-2</v>
      </c>
      <c r="AF1104" s="128" t="s">
        <v>423</v>
      </c>
      <c r="AG1104" s="128" t="s">
        <v>354</v>
      </c>
    </row>
    <row r="1105" spans="26:33">
      <c r="Z1105" s="130" t="s">
        <v>408</v>
      </c>
      <c r="AA1105" s="127" t="s">
        <v>331</v>
      </c>
      <c r="AB1105" s="127" t="s">
        <v>518</v>
      </c>
      <c r="AC1105" s="128" t="str">
        <f t="shared" si="17"/>
        <v>San MarinoCar - Electric</v>
      </c>
      <c r="AD1105" s="128">
        <v>2023</v>
      </c>
      <c r="AE1105" s="128">
        <v>6.6946441610738247E-2</v>
      </c>
      <c r="AF1105" s="128" t="s">
        <v>423</v>
      </c>
      <c r="AG1105" s="128" t="s">
        <v>354</v>
      </c>
    </row>
    <row r="1106" spans="26:33">
      <c r="Z1106" s="130" t="s">
        <v>409</v>
      </c>
      <c r="AA1106" s="127" t="s">
        <v>331</v>
      </c>
      <c r="AB1106" s="127" t="s">
        <v>518</v>
      </c>
      <c r="AC1106" s="128" t="str">
        <f t="shared" si="17"/>
        <v>SerbiaCar - Electric</v>
      </c>
      <c r="AD1106" s="128">
        <v>2023</v>
      </c>
      <c r="AE1106" s="128">
        <v>6.6946441610738247E-2</v>
      </c>
      <c r="AF1106" s="128" t="s">
        <v>423</v>
      </c>
      <c r="AG1106" s="128" t="s">
        <v>354</v>
      </c>
    </row>
    <row r="1107" spans="26:33">
      <c r="Z1107" s="130" t="s">
        <v>410</v>
      </c>
      <c r="AA1107" s="127" t="s">
        <v>331</v>
      </c>
      <c r="AB1107" s="127" t="s">
        <v>518</v>
      </c>
      <c r="AC1107" s="128" t="str">
        <f t="shared" si="17"/>
        <v>SlovakiaCar - Electric</v>
      </c>
      <c r="AD1107" s="128">
        <v>2023</v>
      </c>
      <c r="AE1107" s="128">
        <v>6.6946441610738247E-2</v>
      </c>
      <c r="AF1107" s="128" t="s">
        <v>423</v>
      </c>
      <c r="AG1107" s="128" t="s">
        <v>354</v>
      </c>
    </row>
    <row r="1108" spans="26:33">
      <c r="Z1108" s="130" t="s">
        <v>411</v>
      </c>
      <c r="AA1108" s="127" t="s">
        <v>331</v>
      </c>
      <c r="AB1108" s="127" t="s">
        <v>518</v>
      </c>
      <c r="AC1108" s="128" t="str">
        <f t="shared" si="17"/>
        <v>SloveniaCar - Electric</v>
      </c>
      <c r="AD1108" s="128">
        <v>2023</v>
      </c>
      <c r="AE1108" s="128">
        <v>6.6946441610738247E-2</v>
      </c>
      <c r="AF1108" s="128" t="s">
        <v>423</v>
      </c>
      <c r="AG1108" s="128" t="s">
        <v>354</v>
      </c>
    </row>
    <row r="1109" spans="26:33">
      <c r="Z1109" s="130" t="s">
        <v>412</v>
      </c>
      <c r="AA1109" s="127" t="s">
        <v>331</v>
      </c>
      <c r="AB1109" s="127" t="s">
        <v>518</v>
      </c>
      <c r="AC1109" s="128" t="str">
        <f t="shared" si="17"/>
        <v>SpainCar - Electric</v>
      </c>
      <c r="AD1109" s="128">
        <v>2023</v>
      </c>
      <c r="AE1109" s="128">
        <v>6.6946441610738247E-2</v>
      </c>
      <c r="AF1109" s="128" t="s">
        <v>423</v>
      </c>
      <c r="AG1109" s="128" t="s">
        <v>354</v>
      </c>
    </row>
    <row r="1110" spans="26:33">
      <c r="Z1110" s="130" t="s">
        <v>413</v>
      </c>
      <c r="AA1110" s="127" t="s">
        <v>331</v>
      </c>
      <c r="AB1110" s="127" t="s">
        <v>518</v>
      </c>
      <c r="AC1110" s="128" t="str">
        <f t="shared" si="17"/>
        <v>SwedenCar - Electric</v>
      </c>
      <c r="AD1110" s="128">
        <v>2023</v>
      </c>
      <c r="AE1110" s="128">
        <v>6.6946441610738247E-2</v>
      </c>
      <c r="AF1110" s="128" t="s">
        <v>423</v>
      </c>
      <c r="AG1110" s="128" t="s">
        <v>354</v>
      </c>
    </row>
    <row r="1111" spans="26:33">
      <c r="Z1111" s="130" t="s">
        <v>414</v>
      </c>
      <c r="AA1111" s="127" t="s">
        <v>331</v>
      </c>
      <c r="AB1111" s="127" t="s">
        <v>518</v>
      </c>
      <c r="AC1111" s="128" t="str">
        <f t="shared" si="17"/>
        <v>SwitzerlandCar - Electric</v>
      </c>
      <c r="AD1111" s="128">
        <v>2023</v>
      </c>
      <c r="AE1111" s="128">
        <v>6.6946441610738247E-2</v>
      </c>
      <c r="AF1111" s="128" t="s">
        <v>423</v>
      </c>
      <c r="AG1111" s="128" t="s">
        <v>354</v>
      </c>
    </row>
    <row r="1112" spans="26:33">
      <c r="Z1112" s="130" t="s">
        <v>415</v>
      </c>
      <c r="AA1112" s="127" t="s">
        <v>331</v>
      </c>
      <c r="AB1112" s="127" t="s">
        <v>518</v>
      </c>
      <c r="AC1112" s="128" t="str">
        <f t="shared" si="17"/>
        <v>UkraineCar - Electric</v>
      </c>
      <c r="AD1112" s="128">
        <v>2023</v>
      </c>
      <c r="AE1112" s="128">
        <v>6.6946441610738247E-2</v>
      </c>
      <c r="AF1112" s="128" t="s">
        <v>423</v>
      </c>
      <c r="AG1112" s="128" t="s">
        <v>354</v>
      </c>
    </row>
    <row r="1113" spans="26:33">
      <c r="Z1113" s="130" t="s">
        <v>416</v>
      </c>
      <c r="AA1113" s="127" t="s">
        <v>331</v>
      </c>
      <c r="AB1113" s="127" t="s">
        <v>518</v>
      </c>
      <c r="AC1113" s="128" t="str">
        <f t="shared" si="17"/>
        <v>United KingdomCar - Electric</v>
      </c>
      <c r="AD1113" s="128">
        <v>2023</v>
      </c>
      <c r="AE1113" s="128">
        <v>6.6946441610738247E-2</v>
      </c>
      <c r="AF1113" s="128" t="s">
        <v>423</v>
      </c>
      <c r="AG1113" s="128" t="s">
        <v>354</v>
      </c>
    </row>
  </sheetData>
  <hyperlinks>
    <hyperlink ref="G4" r:id="rId1" xr:uid="{DC387BE7-E34A-444A-B20C-8F2436A6FDC3}"/>
    <hyperlink ref="G5" r:id="rId2" xr:uid="{055B2A7A-C895-464B-9EB7-A4DFDD0E223C}"/>
    <hyperlink ref="G3" r:id="rId3" xr:uid="{047BE6AB-DECC-47B9-83D9-F3E34DF0035F}"/>
    <hyperlink ref="AG30" r:id="rId4" xr:uid="{ADE52647-06C0-42A9-9FCE-7F27B11F0E9C}"/>
    <hyperlink ref="AG6" r:id="rId5" xr:uid="{3DD1E554-274F-4F7F-A399-AEF0992D1E8B}"/>
    <hyperlink ref="AG74" r:id="rId6" xr:uid="{B23FAD14-6DC8-44FE-8755-28690F090C2D}"/>
  </hyperlinks>
  <pageMargins left="0.7" right="0.7" top="0.75" bottom="0.75" header="0.3" footer="0.3"/>
  <tableParts count="9">
    <tablePart r:id="rId7"/>
    <tablePart r:id="rId8"/>
    <tablePart r:id="rId9"/>
    <tablePart r:id="rId10"/>
    <tablePart r:id="rId11"/>
    <tablePart r:id="rId12"/>
    <tablePart r:id="rId13"/>
    <tablePart r:id="rId14"/>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2A008-6383-6C4C-8028-6A7CD9FDBA9C}">
  <sheetPr>
    <tabColor theme="4" tint="0.39997558519241921"/>
  </sheetPr>
  <dimension ref="A2:K76"/>
  <sheetViews>
    <sheetView showGridLines="0" topLeftCell="A9" zoomScaleNormal="100" workbookViewId="0">
      <selection activeCell="B20" sqref="B20:C20"/>
    </sheetView>
  </sheetViews>
  <sheetFormatPr baseColWidth="10" defaultColWidth="11" defaultRowHeight="16"/>
  <cols>
    <col min="1" max="2" width="10.83203125" customWidth="1"/>
    <col min="3" max="3" width="90.83203125" style="13" customWidth="1"/>
    <col min="4" max="4" width="1" customWidth="1"/>
    <col min="5" max="5" width="8.33203125" customWidth="1"/>
    <col min="6" max="6" width="1" customWidth="1"/>
    <col min="7" max="7" width="10.83203125" customWidth="1"/>
    <col min="8" max="8" width="1.83203125" customWidth="1"/>
    <col min="9" max="9" width="15.83203125" customWidth="1"/>
    <col min="10" max="10" width="1.83203125" customWidth="1"/>
    <col min="11" max="11" width="30.83203125" customWidth="1"/>
  </cols>
  <sheetData>
    <row r="2" spans="1:11" ht="75" customHeight="1">
      <c r="B2" s="25" t="s">
        <v>316</v>
      </c>
      <c r="C2" s="109"/>
      <c r="E2" s="278" t="s">
        <v>150</v>
      </c>
      <c r="F2" s="278"/>
      <c r="G2" s="278"/>
      <c r="H2" s="26"/>
      <c r="I2" s="279" t="s">
        <v>315</v>
      </c>
      <c r="J2" s="279"/>
      <c r="K2" s="279"/>
    </row>
    <row r="3" spans="1:11" ht="5" customHeight="1"/>
    <row r="4" spans="1:11" s="26" customFormat="1" ht="25" customHeight="1">
      <c r="A4" s="75"/>
      <c r="B4" s="104" t="s">
        <v>0</v>
      </c>
      <c r="C4" s="105" t="s">
        <v>5</v>
      </c>
      <c r="D4" s="76"/>
      <c r="E4" s="77"/>
      <c r="F4" s="78"/>
      <c r="G4" s="79"/>
      <c r="H4" s="78"/>
      <c r="K4"/>
    </row>
    <row r="5" spans="1:11" s="1" customFormat="1" ht="5" customHeight="1" thickBot="1">
      <c r="A5" s="80"/>
      <c r="B5" s="81"/>
      <c r="C5" s="81"/>
    </row>
    <row r="6" spans="1:11" s="1" customFormat="1" ht="55" customHeight="1" thickBot="1">
      <c r="A6" s="82"/>
      <c r="B6" s="280" t="s">
        <v>320</v>
      </c>
      <c r="C6" s="281"/>
      <c r="E6" s="12"/>
      <c r="G6" s="118" t="str">
        <f>'1) Organisation'!C14</f>
        <v>-</v>
      </c>
      <c r="I6" s="37" t="s">
        <v>130</v>
      </c>
      <c r="J6" s="27"/>
      <c r="K6" s="266" t="s">
        <v>152</v>
      </c>
    </row>
    <row r="7" spans="1:11" s="1" customFormat="1" ht="5" customHeight="1" thickBot="1">
      <c r="A7" s="80"/>
      <c r="B7" s="97"/>
      <c r="C7" s="98"/>
      <c r="E7" s="2"/>
      <c r="G7" s="114"/>
      <c r="K7" s="267"/>
    </row>
    <row r="8" spans="1:11" s="1" customFormat="1" ht="55" customHeight="1" thickBot="1">
      <c r="A8" s="82"/>
      <c r="B8" s="282" t="s">
        <v>275</v>
      </c>
      <c r="C8" s="283"/>
      <c r="E8" s="12"/>
      <c r="G8" s="119" t="str">
        <f>'1) Organisation'!C22</f>
        <v>-</v>
      </c>
      <c r="I8" s="37" t="s">
        <v>131</v>
      </c>
      <c r="K8" s="268"/>
    </row>
    <row r="9" spans="1:11" s="1" customFormat="1" ht="5" customHeight="1">
      <c r="A9" s="80"/>
      <c r="B9" s="81"/>
      <c r="C9" s="81"/>
      <c r="E9" s="2"/>
      <c r="G9" s="114"/>
    </row>
    <row r="10" spans="1:11" s="27" customFormat="1" ht="25" customHeight="1">
      <c r="A10" s="80"/>
      <c r="B10" s="104" t="s">
        <v>1</v>
      </c>
      <c r="C10" s="106" t="s">
        <v>6</v>
      </c>
      <c r="G10" s="114"/>
    </row>
    <row r="11" spans="1:11" s="1" customFormat="1" ht="5" customHeight="1" thickBot="1">
      <c r="A11" s="80"/>
      <c r="B11" s="81"/>
      <c r="C11" s="81"/>
      <c r="E11" s="2"/>
      <c r="G11" s="114"/>
    </row>
    <row r="12" spans="1:11" s="27" customFormat="1" ht="45" customHeight="1" thickBot="1">
      <c r="A12" s="80"/>
      <c r="B12" s="264" t="s">
        <v>276</v>
      </c>
      <c r="C12" s="265"/>
      <c r="E12" s="83"/>
      <c r="G12" s="119" t="str">
        <f>'2) Paper &amp; Digital'!C7</f>
        <v>-</v>
      </c>
      <c r="I12" s="37" t="s">
        <v>127</v>
      </c>
      <c r="K12" s="266" t="s">
        <v>153</v>
      </c>
    </row>
    <row r="13" spans="1:11" s="1" customFormat="1" ht="5" customHeight="1" thickBot="1">
      <c r="A13" s="80"/>
      <c r="B13" s="99"/>
      <c r="C13" s="100"/>
      <c r="E13" s="2"/>
      <c r="G13" s="116"/>
      <c r="K13" s="267"/>
    </row>
    <row r="14" spans="1:11" s="1" customFormat="1" ht="45" customHeight="1" thickBot="1">
      <c r="A14" s="82"/>
      <c r="B14" s="282" t="s">
        <v>277</v>
      </c>
      <c r="C14" s="283"/>
      <c r="E14" s="84"/>
      <c r="G14" s="119" t="str">
        <f>'2) Paper &amp; Digital'!C10</f>
        <v>-</v>
      </c>
      <c r="I14" s="36" t="s">
        <v>13</v>
      </c>
      <c r="K14" s="268"/>
    </row>
    <row r="15" spans="1:11" s="1" customFormat="1" ht="5" customHeight="1">
      <c r="A15" s="80"/>
      <c r="B15" s="81"/>
      <c r="C15" s="81"/>
      <c r="E15" s="2"/>
      <c r="G15" s="116"/>
    </row>
    <row r="16" spans="1:11" s="27" customFormat="1" ht="25" customHeight="1">
      <c r="A16" s="80"/>
      <c r="B16" s="104" t="s">
        <v>2</v>
      </c>
      <c r="C16" s="106" t="s">
        <v>317</v>
      </c>
      <c r="G16" s="116"/>
    </row>
    <row r="17" spans="1:11" s="1" customFormat="1" ht="5" customHeight="1" thickBot="1">
      <c r="A17" s="80"/>
      <c r="B17" s="81"/>
      <c r="C17" s="81"/>
      <c r="E17" s="2"/>
      <c r="G17" s="116"/>
    </row>
    <row r="18" spans="1:11" s="1" customFormat="1" ht="55" customHeight="1" thickBot="1">
      <c r="A18" s="82"/>
      <c r="B18" s="264" t="s">
        <v>598</v>
      </c>
      <c r="C18" s="265"/>
      <c r="E18" s="12"/>
      <c r="G18" s="119" t="str">
        <f>'3) Food, Drink, Retail'!C10</f>
        <v>-</v>
      </c>
      <c r="I18" s="37" t="s">
        <v>16</v>
      </c>
      <c r="J18" s="27"/>
      <c r="K18" s="266" t="s">
        <v>154</v>
      </c>
    </row>
    <row r="19" spans="1:11" s="1" customFormat="1" ht="5" customHeight="1" thickBot="1">
      <c r="A19" s="80"/>
      <c r="B19" s="101"/>
      <c r="C19" s="100"/>
      <c r="E19" s="85"/>
      <c r="G19" s="116"/>
      <c r="K19" s="267"/>
    </row>
    <row r="20" spans="1:11" s="1" customFormat="1" ht="55" customHeight="1" thickBot="1">
      <c r="A20" s="82"/>
      <c r="B20" s="271" t="s">
        <v>278</v>
      </c>
      <c r="C20" s="272"/>
      <c r="E20" s="12"/>
      <c r="G20" s="119" t="str">
        <f>'3) Food, Drink, Retail'!C15</f>
        <v>-</v>
      </c>
      <c r="I20" s="37" t="s">
        <v>17</v>
      </c>
      <c r="K20" s="268"/>
    </row>
    <row r="21" spans="1:11" s="1" customFormat="1" ht="5" customHeight="1">
      <c r="A21" s="80"/>
      <c r="B21" s="86"/>
      <c r="C21" s="87"/>
      <c r="E21" s="2"/>
      <c r="G21" s="116"/>
      <c r="K21" s="60"/>
    </row>
    <row r="22" spans="1:11" s="27" customFormat="1" ht="25" customHeight="1">
      <c r="A22" s="80"/>
      <c r="B22" s="104" t="s">
        <v>3</v>
      </c>
      <c r="C22" s="106" t="s">
        <v>7</v>
      </c>
      <c r="E22" s="88"/>
      <c r="F22" s="78"/>
      <c r="G22" s="117"/>
    </row>
    <row r="23" spans="1:11" s="1" customFormat="1" ht="5" customHeight="1" thickBot="1">
      <c r="A23" s="80"/>
      <c r="B23" s="81"/>
      <c r="C23" s="81"/>
      <c r="E23" s="2"/>
      <c r="G23" s="116"/>
    </row>
    <row r="24" spans="1:11" s="1" customFormat="1" ht="55" customHeight="1" thickBot="1">
      <c r="A24" s="89"/>
      <c r="B24" s="264" t="s">
        <v>298</v>
      </c>
      <c r="C24" s="265"/>
      <c r="E24" s="90"/>
      <c r="G24" s="119" t="str">
        <f>'4) Building Management'!C13</f>
        <v>-</v>
      </c>
      <c r="I24" s="37" t="s">
        <v>141</v>
      </c>
      <c r="K24" s="284" t="s">
        <v>155</v>
      </c>
    </row>
    <row r="25" spans="1:11" s="1" customFormat="1" ht="5" customHeight="1" thickBot="1">
      <c r="A25" s="80"/>
      <c r="B25" s="102"/>
      <c r="C25" s="103"/>
      <c r="E25" s="2"/>
      <c r="G25" s="116"/>
      <c r="K25" s="285"/>
    </row>
    <row r="26" spans="1:11" s="1" customFormat="1" ht="55" customHeight="1" thickBot="1">
      <c r="A26" s="80"/>
      <c r="B26" s="271" t="s">
        <v>279</v>
      </c>
      <c r="C26" s="272"/>
      <c r="E26" s="2"/>
      <c r="G26" s="119" t="str">
        <f>'4) Building Management'!C19</f>
        <v>-</v>
      </c>
      <c r="I26" s="37" t="s">
        <v>177</v>
      </c>
      <c r="K26" s="286"/>
    </row>
    <row r="27" spans="1:11" s="1" customFormat="1" ht="5" customHeight="1">
      <c r="A27" s="80"/>
      <c r="B27" s="81"/>
      <c r="C27" s="81"/>
      <c r="E27" s="2"/>
      <c r="G27" s="116"/>
    </row>
    <row r="28" spans="1:11" s="27" customFormat="1" ht="25" customHeight="1">
      <c r="A28" s="80"/>
      <c r="B28" s="104" t="s">
        <v>4</v>
      </c>
      <c r="C28" s="106" t="s">
        <v>8</v>
      </c>
      <c r="G28" s="116"/>
    </row>
    <row r="29" spans="1:11" s="1" customFormat="1" ht="5" customHeight="1" thickBot="1">
      <c r="A29" s="80"/>
      <c r="B29" s="81"/>
      <c r="C29" s="81"/>
      <c r="E29" s="2"/>
      <c r="G29" s="116"/>
    </row>
    <row r="30" spans="1:11" s="1" customFormat="1" ht="55" customHeight="1" thickBot="1">
      <c r="A30" s="82"/>
      <c r="B30" s="276" t="s">
        <v>280</v>
      </c>
      <c r="C30" s="277"/>
      <c r="E30" s="12"/>
      <c r="G30" s="119" t="str">
        <f>'5) Waste'!C12</f>
        <v>-</v>
      </c>
      <c r="I30" s="37" t="s">
        <v>18</v>
      </c>
      <c r="K30" s="53" t="s">
        <v>156</v>
      </c>
    </row>
    <row r="31" spans="1:11" s="1" customFormat="1" ht="5" customHeight="1">
      <c r="A31" s="80"/>
      <c r="B31" s="81"/>
      <c r="C31" s="81"/>
      <c r="E31" s="2"/>
      <c r="G31" s="116"/>
    </row>
    <row r="32" spans="1:11" s="27" customFormat="1" ht="25" customHeight="1">
      <c r="A32" s="80"/>
      <c r="B32" s="104" t="s">
        <v>9</v>
      </c>
      <c r="C32" s="106" t="s">
        <v>10</v>
      </c>
      <c r="G32" s="116"/>
    </row>
    <row r="33" spans="1:11" s="1" customFormat="1" ht="5" customHeight="1" thickBot="1">
      <c r="A33" s="80"/>
      <c r="B33" s="81"/>
      <c r="C33" s="81"/>
      <c r="E33" s="2"/>
      <c r="G33" s="116"/>
    </row>
    <row r="34" spans="1:11" s="1" customFormat="1" ht="55" customHeight="1" thickBot="1">
      <c r="A34" s="82"/>
      <c r="B34" s="264" t="s">
        <v>281</v>
      </c>
      <c r="C34" s="265"/>
      <c r="E34" s="12"/>
      <c r="G34" s="119" t="str">
        <f>'6) Travel'!C12</f>
        <v>-</v>
      </c>
      <c r="I34" s="37" t="s">
        <v>129</v>
      </c>
      <c r="J34" s="27"/>
      <c r="K34" s="266" t="s">
        <v>157</v>
      </c>
    </row>
    <row r="35" spans="1:11" s="1" customFormat="1" ht="5" customHeight="1" thickBot="1">
      <c r="A35" s="80"/>
      <c r="B35" s="99"/>
      <c r="C35" s="100"/>
      <c r="E35" s="2"/>
      <c r="G35" s="116"/>
      <c r="K35" s="267"/>
    </row>
    <row r="36" spans="1:11" s="1" customFormat="1" ht="55" customHeight="1" thickBot="1">
      <c r="A36" s="82"/>
      <c r="B36" s="269" t="s">
        <v>282</v>
      </c>
      <c r="C36" s="270"/>
      <c r="E36" s="12"/>
      <c r="G36" s="119" t="str">
        <f>'6) Travel'!C18</f>
        <v>-</v>
      </c>
      <c r="I36" s="37" t="s">
        <v>144</v>
      </c>
      <c r="K36" s="267"/>
    </row>
    <row r="37" spans="1:11" s="1" customFormat="1" ht="5" customHeight="1" thickBot="1">
      <c r="A37" s="80"/>
      <c r="B37" s="101"/>
      <c r="C37" s="100"/>
      <c r="E37" s="85"/>
      <c r="G37" s="116"/>
      <c r="K37" s="267"/>
    </row>
    <row r="38" spans="1:11" s="1" customFormat="1" ht="45" customHeight="1" thickBot="1">
      <c r="A38" s="82"/>
      <c r="B38" s="271" t="s">
        <v>283</v>
      </c>
      <c r="C38" s="272"/>
      <c r="E38" s="12"/>
      <c r="G38" s="119" t="str">
        <f>'6) Travel'!C24</f>
        <v>-</v>
      </c>
      <c r="I38" s="37" t="s">
        <v>19</v>
      </c>
      <c r="K38" s="268"/>
    </row>
    <row r="39" spans="1:11" s="1" customFormat="1" ht="5" customHeight="1">
      <c r="A39" s="80"/>
      <c r="B39" s="81"/>
      <c r="C39" s="81"/>
      <c r="E39" s="2"/>
      <c r="G39" s="116"/>
    </row>
    <row r="40" spans="1:11" s="27" customFormat="1" ht="25" customHeight="1">
      <c r="A40" s="80"/>
      <c r="B40" s="104" t="s">
        <v>11</v>
      </c>
      <c r="C40" s="106" t="s">
        <v>12</v>
      </c>
      <c r="G40" s="116"/>
    </row>
    <row r="41" spans="1:11" s="1" customFormat="1" ht="5" customHeight="1" thickBot="1">
      <c r="A41" s="80"/>
      <c r="B41" s="81"/>
      <c r="C41" s="81"/>
      <c r="E41" s="2"/>
      <c r="G41" s="116"/>
    </row>
    <row r="42" spans="1:11" s="1" customFormat="1" ht="45" customHeight="1" thickBot="1">
      <c r="A42" s="82"/>
      <c r="B42" s="273" t="s">
        <v>284</v>
      </c>
      <c r="C42" s="274"/>
      <c r="E42" s="12"/>
      <c r="G42" s="119" t="str">
        <f>'7) Contracts'!C10</f>
        <v>-</v>
      </c>
      <c r="I42" s="37" t="s">
        <v>20</v>
      </c>
      <c r="K42" s="53" t="s">
        <v>158</v>
      </c>
    </row>
    <row r="43" spans="1:11" s="1" customFormat="1" ht="10" customHeight="1">
      <c r="A43" s="80"/>
      <c r="B43" s="81"/>
      <c r="C43" s="81"/>
    </row>
    <row r="44" spans="1:11" s="1" customFormat="1" ht="50" customHeight="1">
      <c r="A44" s="80"/>
      <c r="B44" s="81"/>
      <c r="C44" s="91"/>
    </row>
    <row r="45" spans="1:11" s="1" customFormat="1" ht="10" customHeight="1">
      <c r="A45" s="80"/>
      <c r="B45" s="92"/>
      <c r="C45" s="92"/>
    </row>
    <row r="47" spans="1:11" ht="68" customHeight="1">
      <c r="B47" s="275"/>
      <c r="C47" s="275"/>
    </row>
    <row r="48" spans="1:11" ht="50" customHeight="1">
      <c r="C48" s="93"/>
    </row>
    <row r="49" spans="3:10" ht="66" customHeight="1">
      <c r="C49" s="93"/>
    </row>
    <row r="50" spans="3:10" ht="50" customHeight="1">
      <c r="C50" s="93"/>
    </row>
    <row r="51" spans="3:10" ht="50" customHeight="1">
      <c r="C51" s="93"/>
    </row>
    <row r="52" spans="3:10" ht="50" customHeight="1">
      <c r="C52" s="93"/>
    </row>
    <row r="53" spans="3:10" ht="50" customHeight="1">
      <c r="C53" s="93"/>
    </row>
    <row r="54" spans="3:10" ht="50" customHeight="1">
      <c r="C54" s="93"/>
    </row>
    <row r="55" spans="3:10" ht="50" customHeight="1">
      <c r="C55" s="93"/>
    </row>
    <row r="56" spans="3:10" ht="50" customHeight="1">
      <c r="C56" s="93"/>
    </row>
    <row r="57" spans="3:10" ht="50" customHeight="1">
      <c r="C57" s="93"/>
    </row>
    <row r="58" spans="3:10" ht="50" customHeight="1">
      <c r="C58" s="93"/>
      <c r="I58" s="94"/>
      <c r="J58" s="94"/>
    </row>
    <row r="59" spans="3:10" ht="50" customHeight="1">
      <c r="C59" s="93"/>
    </row>
    <row r="60" spans="3:10" ht="87" customHeight="1">
      <c r="C60" s="93"/>
    </row>
    <row r="61" spans="3:10" ht="50" customHeight="1">
      <c r="C61" s="93"/>
    </row>
    <row r="62" spans="3:10" ht="101" customHeight="1">
      <c r="C62" s="93"/>
    </row>
    <row r="63" spans="3:10" ht="72" customHeight="1">
      <c r="C63" s="93"/>
    </row>
    <row r="64" spans="3:10" ht="50" customHeight="1">
      <c r="C64" s="93"/>
    </row>
    <row r="65" spans="3:3" ht="50" customHeight="1">
      <c r="C65" s="93"/>
    </row>
    <row r="66" spans="3:3" ht="70" customHeight="1">
      <c r="C66" s="93"/>
    </row>
    <row r="67" spans="3:3" ht="50" customHeight="1"/>
    <row r="69" spans="3:3">
      <c r="C69" s="95"/>
    </row>
    <row r="70" spans="3:3" ht="75" customHeight="1"/>
    <row r="71" spans="3:3" ht="50" customHeight="1">
      <c r="C71" s="95"/>
    </row>
    <row r="72" spans="3:3" s="96" customFormat="1" ht="50" customHeight="1"/>
    <row r="73" spans="3:3" s="96" customFormat="1" ht="50" customHeight="1">
      <c r="C73" s="13"/>
    </row>
    <row r="75" spans="3:3" ht="50" customHeight="1">
      <c r="C75" s="95"/>
    </row>
    <row r="76" spans="3:3" ht="50" customHeight="1"/>
  </sheetData>
  <mergeCells count="21">
    <mergeCell ref="B47:C47"/>
    <mergeCell ref="B30:C30"/>
    <mergeCell ref="K18:K20"/>
    <mergeCell ref="E2:G2"/>
    <mergeCell ref="I2:K2"/>
    <mergeCell ref="B6:C6"/>
    <mergeCell ref="K6:K8"/>
    <mergeCell ref="B8:C8"/>
    <mergeCell ref="B12:C12"/>
    <mergeCell ref="K12:K14"/>
    <mergeCell ref="B14:C14"/>
    <mergeCell ref="B26:C26"/>
    <mergeCell ref="K24:K26"/>
    <mergeCell ref="B18:C18"/>
    <mergeCell ref="B20:C20"/>
    <mergeCell ref="B24:C24"/>
    <mergeCell ref="B34:C34"/>
    <mergeCell ref="K34:K38"/>
    <mergeCell ref="B36:C36"/>
    <mergeCell ref="B38:C38"/>
    <mergeCell ref="B42:C42"/>
  </mergeCell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6B65-883D-B844-B345-9D33298B4BEE}">
  <sheetPr>
    <tabColor theme="7" tint="0.39997558519241921"/>
  </sheetPr>
  <dimension ref="A2:K76"/>
  <sheetViews>
    <sheetView showGridLines="0" topLeftCell="A6" zoomScaleNormal="100" workbookViewId="0">
      <selection activeCell="C44" sqref="C44"/>
    </sheetView>
  </sheetViews>
  <sheetFormatPr baseColWidth="10" defaultColWidth="11" defaultRowHeight="16"/>
  <cols>
    <col min="1" max="2" width="10.83203125" customWidth="1"/>
    <col min="3" max="3" width="90.83203125" style="13" customWidth="1"/>
    <col min="4" max="4" width="1" customWidth="1"/>
    <col min="5" max="5" width="8.33203125" customWidth="1"/>
    <col min="6" max="6" width="1" customWidth="1"/>
    <col min="7" max="7" width="10.83203125" customWidth="1"/>
    <col min="8" max="8" width="1.83203125" customWidth="1"/>
    <col min="9" max="9" width="15.83203125" customWidth="1"/>
    <col min="10" max="10" width="1.83203125" customWidth="1"/>
    <col min="11" max="11" width="30.83203125" customWidth="1"/>
  </cols>
  <sheetData>
    <row r="2" spans="1:11" ht="75" customHeight="1">
      <c r="B2" s="30" t="s">
        <v>125</v>
      </c>
      <c r="C2" s="74"/>
      <c r="E2" s="278" t="s">
        <v>150</v>
      </c>
      <c r="F2" s="278"/>
      <c r="G2" s="278"/>
      <c r="H2" s="26"/>
      <c r="I2" s="279" t="s">
        <v>300</v>
      </c>
      <c r="J2" s="279"/>
      <c r="K2" s="279"/>
    </row>
    <row r="3" spans="1:11" ht="5" customHeight="1"/>
    <row r="4" spans="1:11" s="26" customFormat="1" ht="25" customHeight="1">
      <c r="A4" s="75"/>
      <c r="B4" s="104" t="s">
        <v>0</v>
      </c>
      <c r="C4" s="105" t="s">
        <v>5</v>
      </c>
      <c r="D4" s="76"/>
      <c r="E4" s="77"/>
      <c r="F4" s="78"/>
      <c r="G4" s="79"/>
      <c r="H4" s="78"/>
      <c r="K4"/>
    </row>
    <row r="5" spans="1:11" s="1" customFormat="1" ht="5" customHeight="1" thickBot="1">
      <c r="A5" s="80"/>
      <c r="B5" s="81"/>
      <c r="C5" s="81"/>
    </row>
    <row r="6" spans="1:11" s="1" customFormat="1" ht="55" customHeight="1" thickBot="1">
      <c r="A6" s="82"/>
      <c r="B6" s="280" t="s">
        <v>272</v>
      </c>
      <c r="C6" s="281"/>
      <c r="E6" s="12"/>
      <c r="G6" s="113" t="str">
        <f>'1) Organisation'!F14</f>
        <v>-</v>
      </c>
      <c r="I6" s="37" t="s">
        <v>130</v>
      </c>
      <c r="J6" s="27"/>
      <c r="K6" s="266" t="s">
        <v>152</v>
      </c>
    </row>
    <row r="7" spans="1:11" s="1" customFormat="1" ht="5" customHeight="1" thickBot="1">
      <c r="A7" s="80"/>
      <c r="B7" s="97"/>
      <c r="C7" s="98"/>
      <c r="E7" s="2"/>
      <c r="G7" s="114"/>
      <c r="K7" s="267"/>
    </row>
    <row r="8" spans="1:11" s="1" customFormat="1" ht="55" customHeight="1" thickBot="1">
      <c r="A8" s="82"/>
      <c r="B8" s="282" t="s">
        <v>273</v>
      </c>
      <c r="C8" s="283"/>
      <c r="E8" s="12"/>
      <c r="G8" s="115" t="str">
        <f>'1) Organisation'!F22</f>
        <v>-</v>
      </c>
      <c r="I8" s="37" t="s">
        <v>131</v>
      </c>
      <c r="K8" s="268"/>
    </row>
    <row r="9" spans="1:11" s="1" customFormat="1" ht="5" customHeight="1">
      <c r="A9" s="80"/>
      <c r="B9" s="81"/>
      <c r="C9" s="81"/>
      <c r="E9" s="2"/>
      <c r="G9" s="114"/>
    </row>
    <row r="10" spans="1:11" s="27" customFormat="1" ht="25" customHeight="1">
      <c r="A10" s="80"/>
      <c r="B10" s="104" t="s">
        <v>1</v>
      </c>
      <c r="C10" s="106" t="s">
        <v>6</v>
      </c>
      <c r="G10" s="114"/>
    </row>
    <row r="11" spans="1:11" s="1" customFormat="1" ht="5" customHeight="1" thickBot="1">
      <c r="A11" s="80"/>
      <c r="B11" s="81"/>
      <c r="C11" s="81"/>
      <c r="E11" s="2"/>
      <c r="G11" s="114"/>
    </row>
    <row r="12" spans="1:11" s="27" customFormat="1" ht="45" customHeight="1" thickBot="1">
      <c r="A12" s="80"/>
      <c r="B12" s="264" t="s">
        <v>270</v>
      </c>
      <c r="C12" s="265"/>
      <c r="E12" s="83"/>
      <c r="G12" s="115" t="str">
        <f>'2) Paper &amp; Digital'!F7</f>
        <v>-</v>
      </c>
      <c r="I12" s="37" t="s">
        <v>127</v>
      </c>
      <c r="K12" s="266" t="s">
        <v>153</v>
      </c>
    </row>
    <row r="13" spans="1:11" s="1" customFormat="1" ht="5" customHeight="1" thickBot="1">
      <c r="A13" s="80"/>
      <c r="B13" s="99"/>
      <c r="C13" s="100"/>
      <c r="E13" s="2"/>
      <c r="G13" s="116"/>
      <c r="K13" s="267"/>
    </row>
    <row r="14" spans="1:11" s="1" customFormat="1" ht="45" customHeight="1" thickBot="1">
      <c r="A14" s="82"/>
      <c r="B14" s="282" t="s">
        <v>271</v>
      </c>
      <c r="C14" s="283"/>
      <c r="E14" s="84"/>
      <c r="G14" s="115" t="str">
        <f>'2) Paper &amp; Digital'!F10</f>
        <v>-</v>
      </c>
      <c r="I14" s="36" t="s">
        <v>13</v>
      </c>
      <c r="K14" s="268"/>
    </row>
    <row r="15" spans="1:11" s="1" customFormat="1" ht="5" customHeight="1">
      <c r="A15" s="80"/>
      <c r="B15" s="81"/>
      <c r="C15" s="81"/>
      <c r="E15" s="2"/>
      <c r="G15" s="116"/>
    </row>
    <row r="16" spans="1:11" s="27" customFormat="1" ht="25" customHeight="1">
      <c r="A16" s="80"/>
      <c r="B16" s="104" t="s">
        <v>2</v>
      </c>
      <c r="C16" s="106" t="s">
        <v>317</v>
      </c>
      <c r="G16" s="116"/>
    </row>
    <row r="17" spans="1:11" s="1" customFormat="1" ht="5" customHeight="1" thickBot="1">
      <c r="A17" s="80"/>
      <c r="B17" s="81"/>
      <c r="C17" s="81"/>
      <c r="E17" s="2"/>
      <c r="G17" s="116"/>
    </row>
    <row r="18" spans="1:11" s="1" customFormat="1" ht="55" customHeight="1" thickBot="1">
      <c r="A18" s="82"/>
      <c r="B18" s="264" t="s">
        <v>599</v>
      </c>
      <c r="C18" s="265"/>
      <c r="E18" s="12"/>
      <c r="G18" s="115" t="str">
        <f>'3) Food, Drink, Retail'!F10</f>
        <v>-</v>
      </c>
      <c r="I18" s="37" t="s">
        <v>16</v>
      </c>
      <c r="J18" s="27"/>
      <c r="K18" s="266" t="s">
        <v>154</v>
      </c>
    </row>
    <row r="19" spans="1:11" s="1" customFormat="1" ht="5" customHeight="1" thickBot="1">
      <c r="A19" s="80"/>
      <c r="B19" s="101"/>
      <c r="C19" s="100"/>
      <c r="E19" s="85"/>
      <c r="G19" s="116"/>
      <c r="K19" s="267"/>
    </row>
    <row r="20" spans="1:11" s="1" customFormat="1" ht="55" customHeight="1" thickBot="1">
      <c r="A20" s="82"/>
      <c r="B20" s="271" t="s">
        <v>269</v>
      </c>
      <c r="C20" s="272"/>
      <c r="E20" s="12"/>
      <c r="G20" s="115" t="str">
        <f>'3) Food, Drink, Retail'!F15</f>
        <v>-</v>
      </c>
      <c r="I20" s="37" t="s">
        <v>17</v>
      </c>
      <c r="K20" s="268"/>
    </row>
    <row r="21" spans="1:11" s="1" customFormat="1" ht="5" customHeight="1">
      <c r="A21" s="80"/>
      <c r="B21" s="86"/>
      <c r="C21" s="87"/>
      <c r="E21" s="2"/>
      <c r="G21" s="116"/>
      <c r="K21" s="60"/>
    </row>
    <row r="22" spans="1:11" s="27" customFormat="1" ht="25" customHeight="1">
      <c r="A22" s="80"/>
      <c r="B22" s="104" t="s">
        <v>3</v>
      </c>
      <c r="C22" s="106" t="s">
        <v>7</v>
      </c>
      <c r="E22" s="88"/>
      <c r="F22" s="78"/>
      <c r="G22" s="117"/>
    </row>
    <row r="23" spans="1:11" s="1" customFormat="1" ht="5" customHeight="1" thickBot="1">
      <c r="A23" s="80"/>
      <c r="B23" s="81"/>
      <c r="C23" s="81"/>
      <c r="E23" s="2"/>
      <c r="G23" s="116"/>
    </row>
    <row r="24" spans="1:11" s="1" customFormat="1" ht="55" customHeight="1" thickBot="1">
      <c r="A24" s="89"/>
      <c r="B24" s="264" t="s">
        <v>267</v>
      </c>
      <c r="C24" s="265"/>
      <c r="E24" s="90"/>
      <c r="G24" s="115" t="str">
        <f>'4) Building Management'!F13</f>
        <v>-</v>
      </c>
      <c r="I24" s="37" t="s">
        <v>141</v>
      </c>
      <c r="K24" s="284" t="s">
        <v>155</v>
      </c>
    </row>
    <row r="25" spans="1:11" s="1" customFormat="1" ht="5" customHeight="1" thickBot="1">
      <c r="A25" s="80"/>
      <c r="B25" s="102"/>
      <c r="C25" s="103"/>
      <c r="E25" s="2"/>
      <c r="G25" s="116"/>
      <c r="K25" s="285"/>
    </row>
    <row r="26" spans="1:11" s="1" customFormat="1" ht="55" customHeight="1" thickBot="1">
      <c r="A26" s="80"/>
      <c r="B26" s="271" t="s">
        <v>268</v>
      </c>
      <c r="C26" s="272"/>
      <c r="E26" s="2"/>
      <c r="G26" s="115" t="str">
        <f>'4) Building Management'!F19</f>
        <v>-</v>
      </c>
      <c r="I26" s="37" t="s">
        <v>177</v>
      </c>
      <c r="K26" s="286"/>
    </row>
    <row r="27" spans="1:11" s="1" customFormat="1" ht="5" customHeight="1">
      <c r="A27" s="80"/>
      <c r="B27" s="81"/>
      <c r="C27" s="81"/>
      <c r="E27" s="2"/>
      <c r="G27" s="116"/>
    </row>
    <row r="28" spans="1:11" s="27" customFormat="1" ht="25" customHeight="1">
      <c r="A28" s="80"/>
      <c r="B28" s="104" t="s">
        <v>4</v>
      </c>
      <c r="C28" s="106" t="s">
        <v>8</v>
      </c>
      <c r="G28" s="116"/>
    </row>
    <row r="29" spans="1:11" s="1" customFormat="1" ht="5" customHeight="1" thickBot="1">
      <c r="A29" s="80"/>
      <c r="B29" s="81"/>
      <c r="C29" s="81"/>
      <c r="E29" s="2"/>
      <c r="G29" s="116"/>
    </row>
    <row r="30" spans="1:11" s="1" customFormat="1" ht="55" customHeight="1" thickBot="1">
      <c r="A30" s="82"/>
      <c r="B30" s="276" t="s">
        <v>299</v>
      </c>
      <c r="C30" s="277"/>
      <c r="E30" s="12"/>
      <c r="G30" s="115" t="str">
        <f>'5) Waste'!F12</f>
        <v>-</v>
      </c>
      <c r="I30" s="37" t="s">
        <v>18</v>
      </c>
      <c r="K30" s="53" t="s">
        <v>156</v>
      </c>
    </row>
    <row r="31" spans="1:11" s="1" customFormat="1" ht="5" customHeight="1">
      <c r="A31" s="80"/>
      <c r="B31" s="81"/>
      <c r="C31" s="81"/>
      <c r="E31" s="2"/>
      <c r="G31" s="116"/>
    </row>
    <row r="32" spans="1:11" s="27" customFormat="1" ht="25" customHeight="1">
      <c r="A32" s="80"/>
      <c r="B32" s="104" t="s">
        <v>9</v>
      </c>
      <c r="C32" s="106" t="s">
        <v>10</v>
      </c>
      <c r="G32" s="116"/>
    </row>
    <row r="33" spans="1:11" s="1" customFormat="1" ht="5" customHeight="1" thickBot="1">
      <c r="A33" s="80"/>
      <c r="B33" s="81"/>
      <c r="C33" s="81"/>
      <c r="E33" s="2"/>
      <c r="G33" s="116"/>
    </row>
    <row r="34" spans="1:11" s="1" customFormat="1" ht="55" customHeight="1" thickBot="1">
      <c r="A34" s="82"/>
      <c r="B34" s="264" t="s">
        <v>265</v>
      </c>
      <c r="C34" s="265"/>
      <c r="E34" s="12"/>
      <c r="G34" s="115" t="str">
        <f>'6) Travel'!F12</f>
        <v>-</v>
      </c>
      <c r="I34" s="37" t="s">
        <v>129</v>
      </c>
      <c r="J34" s="27"/>
      <c r="K34" s="266" t="s">
        <v>157</v>
      </c>
    </row>
    <row r="35" spans="1:11" s="1" customFormat="1" ht="5" customHeight="1" thickBot="1">
      <c r="A35" s="80"/>
      <c r="B35" s="99"/>
      <c r="C35" s="100"/>
      <c r="E35" s="2"/>
      <c r="G35" s="116"/>
      <c r="K35" s="267"/>
    </row>
    <row r="36" spans="1:11" s="1" customFormat="1" ht="55" customHeight="1" thickBot="1">
      <c r="A36" s="82"/>
      <c r="B36" s="269" t="s">
        <v>266</v>
      </c>
      <c r="C36" s="270"/>
      <c r="E36" s="12"/>
      <c r="G36" s="115" t="str">
        <f>'6) Travel'!F18</f>
        <v>-</v>
      </c>
      <c r="I36" s="37" t="s">
        <v>144</v>
      </c>
      <c r="K36" s="267"/>
    </row>
    <row r="37" spans="1:11" s="1" customFormat="1" ht="5" customHeight="1" thickBot="1">
      <c r="A37" s="80"/>
      <c r="B37" s="101"/>
      <c r="C37" s="100"/>
      <c r="E37" s="85"/>
      <c r="G37" s="116"/>
      <c r="K37" s="267"/>
    </row>
    <row r="38" spans="1:11" s="1" customFormat="1" ht="45" customHeight="1" thickBot="1">
      <c r="A38" s="82"/>
      <c r="B38" s="271" t="s">
        <v>603</v>
      </c>
      <c r="C38" s="272"/>
      <c r="E38" s="12"/>
      <c r="G38" s="115" t="str">
        <f>'6) Travel'!F24</f>
        <v>-</v>
      </c>
      <c r="I38" s="37" t="s">
        <v>19</v>
      </c>
      <c r="K38" s="268"/>
    </row>
    <row r="39" spans="1:11" s="1" customFormat="1" ht="5" customHeight="1">
      <c r="A39" s="80"/>
      <c r="B39" s="81"/>
      <c r="C39" s="81"/>
      <c r="E39" s="2"/>
      <c r="G39" s="116"/>
    </row>
    <row r="40" spans="1:11" s="27" customFormat="1" ht="25" customHeight="1">
      <c r="A40" s="80"/>
      <c r="B40" s="104" t="s">
        <v>11</v>
      </c>
      <c r="C40" s="106" t="s">
        <v>12</v>
      </c>
      <c r="G40" s="116"/>
    </row>
    <row r="41" spans="1:11" s="1" customFormat="1" ht="5" customHeight="1" thickBot="1">
      <c r="A41" s="80"/>
      <c r="B41" s="81"/>
      <c r="C41" s="81"/>
      <c r="E41" s="2"/>
      <c r="G41" s="116"/>
    </row>
    <row r="42" spans="1:11" s="1" customFormat="1" ht="55" customHeight="1" thickBot="1">
      <c r="A42" s="82"/>
      <c r="B42" s="273" t="s">
        <v>264</v>
      </c>
      <c r="C42" s="274"/>
      <c r="E42" s="12"/>
      <c r="G42" s="115" t="str">
        <f>'7) Contracts'!F10</f>
        <v>-</v>
      </c>
      <c r="I42" s="37" t="s">
        <v>20</v>
      </c>
      <c r="K42" s="53" t="s">
        <v>158</v>
      </c>
    </row>
    <row r="43" spans="1:11" s="1" customFormat="1" ht="10" customHeight="1">
      <c r="A43" s="80"/>
      <c r="B43" s="81"/>
      <c r="C43" s="81"/>
    </row>
    <row r="44" spans="1:11" s="1" customFormat="1" ht="50" customHeight="1">
      <c r="A44" s="80"/>
      <c r="B44" s="81"/>
      <c r="C44" s="91"/>
    </row>
    <row r="45" spans="1:11" s="1" customFormat="1" ht="10" customHeight="1">
      <c r="A45" s="80"/>
      <c r="B45" s="92"/>
      <c r="C45" s="92"/>
    </row>
    <row r="47" spans="1:11" ht="68" customHeight="1">
      <c r="C47" s="93"/>
    </row>
    <row r="48" spans="1:11" ht="50" customHeight="1">
      <c r="C48" s="93"/>
    </row>
    <row r="49" spans="3:10" ht="66" customHeight="1">
      <c r="C49" s="93"/>
    </row>
    <row r="50" spans="3:10" ht="50" customHeight="1">
      <c r="C50" s="93"/>
    </row>
    <row r="51" spans="3:10" ht="50" customHeight="1">
      <c r="C51" s="93"/>
    </row>
    <row r="52" spans="3:10" ht="50" customHeight="1">
      <c r="C52" s="93"/>
    </row>
    <row r="53" spans="3:10" ht="50" customHeight="1">
      <c r="C53" s="93"/>
    </row>
    <row r="54" spans="3:10" ht="50" customHeight="1">
      <c r="C54" s="93"/>
    </row>
    <row r="55" spans="3:10" ht="50" customHeight="1">
      <c r="C55" s="93"/>
    </row>
    <row r="56" spans="3:10" ht="50" customHeight="1">
      <c r="C56" s="93"/>
    </row>
    <row r="57" spans="3:10" ht="50" customHeight="1">
      <c r="C57" s="93"/>
    </row>
    <row r="58" spans="3:10" ht="50" customHeight="1">
      <c r="C58" s="93"/>
      <c r="I58" s="94"/>
      <c r="J58" s="94"/>
    </row>
    <row r="59" spans="3:10" ht="50" customHeight="1">
      <c r="C59" s="93"/>
    </row>
    <row r="60" spans="3:10" ht="87" customHeight="1">
      <c r="C60" s="93"/>
    </row>
    <row r="61" spans="3:10" ht="50" customHeight="1">
      <c r="C61" s="93"/>
    </row>
    <row r="62" spans="3:10" ht="101" customHeight="1">
      <c r="C62" s="93"/>
    </row>
    <row r="63" spans="3:10" ht="72" customHeight="1">
      <c r="C63" s="93"/>
    </row>
    <row r="64" spans="3:10" ht="50" customHeight="1">
      <c r="C64" s="93"/>
    </row>
    <row r="65" spans="3:3" ht="50" customHeight="1">
      <c r="C65" s="93"/>
    </row>
    <row r="66" spans="3:3" ht="70" customHeight="1">
      <c r="C66" s="93"/>
    </row>
    <row r="67" spans="3:3" ht="50" customHeight="1"/>
    <row r="69" spans="3:3">
      <c r="C69" s="95"/>
    </row>
    <row r="70" spans="3:3" ht="75" customHeight="1"/>
    <row r="71" spans="3:3" ht="50" customHeight="1">
      <c r="C71" s="95"/>
    </row>
    <row r="72" spans="3:3" s="96" customFormat="1" ht="50" customHeight="1"/>
    <row r="73" spans="3:3" s="96" customFormat="1" ht="50" customHeight="1">
      <c r="C73" s="13"/>
    </row>
    <row r="75" spans="3:3" ht="50" customHeight="1">
      <c r="C75" s="95"/>
    </row>
    <row r="76" spans="3:3" ht="50" customHeight="1"/>
  </sheetData>
  <mergeCells count="20">
    <mergeCell ref="B12:C12"/>
    <mergeCell ref="K12:K14"/>
    <mergeCell ref="B14:C14"/>
    <mergeCell ref="E2:G2"/>
    <mergeCell ref="I2:K2"/>
    <mergeCell ref="B6:C6"/>
    <mergeCell ref="K6:K8"/>
    <mergeCell ref="B8:C8"/>
    <mergeCell ref="B42:C42"/>
    <mergeCell ref="B18:C18"/>
    <mergeCell ref="K18:K20"/>
    <mergeCell ref="B20:C20"/>
    <mergeCell ref="B24:C24"/>
    <mergeCell ref="K24:K26"/>
    <mergeCell ref="B26:C26"/>
    <mergeCell ref="B30:C30"/>
    <mergeCell ref="B34:C34"/>
    <mergeCell ref="K34:K38"/>
    <mergeCell ref="B36:C36"/>
    <mergeCell ref="B38:C38"/>
  </mergeCell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411F-1150-F042-9DDE-5339A726EAC1}">
  <sheetPr>
    <tabColor theme="9"/>
  </sheetPr>
  <dimension ref="A2:K75"/>
  <sheetViews>
    <sheetView showGridLines="0" zoomScaleNormal="100" workbookViewId="0">
      <selection activeCell="B24" sqref="B24:C24"/>
    </sheetView>
  </sheetViews>
  <sheetFormatPr baseColWidth="10" defaultColWidth="11" defaultRowHeight="16"/>
  <cols>
    <col min="1" max="2" width="10.83203125" customWidth="1"/>
    <col min="3" max="3" width="90.83203125" style="13" customWidth="1"/>
    <col min="4" max="4" width="1" customWidth="1"/>
    <col min="5" max="5" width="8.33203125" customWidth="1"/>
    <col min="6" max="6" width="1" customWidth="1"/>
    <col min="7" max="7" width="10.83203125" customWidth="1"/>
    <col min="8" max="8" width="1.83203125" customWidth="1"/>
    <col min="9" max="9" width="15.83203125" customWidth="1"/>
    <col min="10" max="10" width="1.83203125" customWidth="1"/>
    <col min="11" max="11" width="30.83203125" customWidth="1"/>
  </cols>
  <sheetData>
    <row r="2" spans="1:11" ht="75" customHeight="1">
      <c r="B2" s="31" t="s">
        <v>126</v>
      </c>
      <c r="C2" s="110"/>
      <c r="E2" s="278" t="s">
        <v>150</v>
      </c>
      <c r="F2" s="278"/>
      <c r="G2" s="278"/>
      <c r="H2" s="26"/>
      <c r="I2" s="279" t="s">
        <v>301</v>
      </c>
      <c r="J2" s="279"/>
      <c r="K2" s="279"/>
    </row>
    <row r="3" spans="1:11" ht="5" customHeight="1"/>
    <row r="4" spans="1:11" s="26" customFormat="1" ht="25" customHeight="1">
      <c r="A4" s="75"/>
      <c r="B4" s="104" t="s">
        <v>0</v>
      </c>
      <c r="C4" s="105" t="s">
        <v>5</v>
      </c>
      <c r="D4" s="76"/>
      <c r="E4" s="77"/>
      <c r="F4" s="78"/>
      <c r="G4" s="79"/>
      <c r="H4" s="78"/>
      <c r="K4"/>
    </row>
    <row r="5" spans="1:11" s="1" customFormat="1" ht="5" customHeight="1" thickBot="1">
      <c r="A5" s="80"/>
      <c r="B5" s="81"/>
      <c r="C5" s="81"/>
    </row>
    <row r="6" spans="1:11" s="1" customFormat="1" ht="55" customHeight="1" thickBot="1">
      <c r="A6" s="82"/>
      <c r="B6" s="280" t="s">
        <v>285</v>
      </c>
      <c r="C6" s="281"/>
      <c r="E6" s="12"/>
      <c r="G6" s="120" t="str">
        <f>'1) Organisation'!I14</f>
        <v>-</v>
      </c>
      <c r="I6" s="37" t="s">
        <v>130</v>
      </c>
      <c r="J6" s="27"/>
      <c r="K6" s="266" t="s">
        <v>152</v>
      </c>
    </row>
    <row r="7" spans="1:11" s="1" customFormat="1" ht="5" customHeight="1" thickBot="1">
      <c r="A7" s="80"/>
      <c r="B7" s="97"/>
      <c r="C7" s="98"/>
      <c r="E7" s="2"/>
      <c r="G7" s="114"/>
      <c r="K7" s="267"/>
    </row>
    <row r="8" spans="1:11" s="1" customFormat="1" ht="55" customHeight="1" thickBot="1">
      <c r="A8" s="82"/>
      <c r="B8" s="282" t="s">
        <v>286</v>
      </c>
      <c r="C8" s="283"/>
      <c r="E8" s="12"/>
      <c r="G8" s="121" t="str">
        <f>'1) Organisation'!I22</f>
        <v>-</v>
      </c>
      <c r="I8" s="37" t="s">
        <v>131</v>
      </c>
      <c r="K8" s="268"/>
    </row>
    <row r="9" spans="1:11" s="1" customFormat="1" ht="5" customHeight="1">
      <c r="A9" s="80"/>
      <c r="B9" s="81"/>
      <c r="C9" s="81"/>
      <c r="E9" s="2"/>
      <c r="G9" s="114"/>
    </row>
    <row r="10" spans="1:11" s="27" customFormat="1" ht="25" customHeight="1">
      <c r="A10" s="80"/>
      <c r="B10" s="104" t="s">
        <v>1</v>
      </c>
      <c r="C10" s="106" t="s">
        <v>6</v>
      </c>
      <c r="G10" s="114"/>
    </row>
    <row r="11" spans="1:11" s="1" customFormat="1" ht="5" customHeight="1" thickBot="1">
      <c r="A11" s="80"/>
      <c r="B11" s="81"/>
      <c r="C11" s="81"/>
      <c r="E11" s="2"/>
      <c r="G11" s="114"/>
    </row>
    <row r="12" spans="1:11" s="27" customFormat="1" ht="45" customHeight="1" thickBot="1">
      <c r="A12" s="80"/>
      <c r="B12" s="264" t="s">
        <v>287</v>
      </c>
      <c r="C12" s="265"/>
      <c r="E12" s="83"/>
      <c r="G12" s="121" t="str">
        <f>'2) Paper &amp; Digital'!I7</f>
        <v>-</v>
      </c>
      <c r="I12" s="37" t="s">
        <v>127</v>
      </c>
      <c r="K12" s="266" t="s">
        <v>153</v>
      </c>
    </row>
    <row r="13" spans="1:11" s="1" customFormat="1" ht="5" customHeight="1" thickBot="1">
      <c r="A13" s="80"/>
      <c r="B13" s="99"/>
      <c r="C13" s="100"/>
      <c r="E13" s="2"/>
      <c r="G13" s="116"/>
      <c r="K13" s="267"/>
    </row>
    <row r="14" spans="1:11" s="1" customFormat="1" ht="45" customHeight="1" thickBot="1">
      <c r="A14" s="82"/>
      <c r="B14" s="282" t="s">
        <v>288</v>
      </c>
      <c r="C14" s="283"/>
      <c r="E14" s="84"/>
      <c r="G14" s="121" t="str">
        <f>'2) Paper &amp; Digital'!I10</f>
        <v>-</v>
      </c>
      <c r="I14" s="36" t="s">
        <v>13</v>
      </c>
      <c r="K14" s="268"/>
    </row>
    <row r="15" spans="1:11" s="1" customFormat="1" ht="5" customHeight="1">
      <c r="A15" s="80"/>
      <c r="B15" s="81"/>
      <c r="C15" s="81"/>
      <c r="E15" s="2"/>
      <c r="G15" s="116"/>
    </row>
    <row r="16" spans="1:11" s="27" customFormat="1" ht="25" customHeight="1">
      <c r="A16" s="80"/>
      <c r="B16" s="104" t="s">
        <v>2</v>
      </c>
      <c r="C16" s="106" t="s">
        <v>317</v>
      </c>
      <c r="G16" s="116"/>
    </row>
    <row r="17" spans="1:11" s="1" customFormat="1" ht="5" customHeight="1" thickBot="1">
      <c r="A17" s="80"/>
      <c r="B17" s="81"/>
      <c r="C17" s="81"/>
      <c r="E17" s="2"/>
      <c r="G17" s="116"/>
    </row>
    <row r="18" spans="1:11" s="1" customFormat="1" ht="55" customHeight="1" thickBot="1">
      <c r="A18" s="82"/>
      <c r="B18" s="264" t="s">
        <v>602</v>
      </c>
      <c r="C18" s="265"/>
      <c r="E18" s="12"/>
      <c r="G18" s="121" t="str">
        <f>'3) Food, Drink, Retail'!I10</f>
        <v>-</v>
      </c>
      <c r="I18" s="37" t="s">
        <v>16</v>
      </c>
      <c r="J18" s="27"/>
      <c r="K18" s="266" t="s">
        <v>154</v>
      </c>
    </row>
    <row r="19" spans="1:11" s="1" customFormat="1" ht="5" customHeight="1" thickBot="1">
      <c r="A19" s="80"/>
      <c r="B19" s="101"/>
      <c r="C19" s="100"/>
      <c r="E19" s="85"/>
      <c r="G19" s="116"/>
      <c r="K19" s="267"/>
    </row>
    <row r="20" spans="1:11" s="1" customFormat="1" ht="55" customHeight="1" thickBot="1">
      <c r="A20" s="82"/>
      <c r="B20" s="271" t="s">
        <v>289</v>
      </c>
      <c r="C20" s="272"/>
      <c r="E20" s="12"/>
      <c r="G20" s="121" t="str">
        <f>'3) Food, Drink, Retail'!I15</f>
        <v>-</v>
      </c>
      <c r="I20" s="37" t="s">
        <v>17</v>
      </c>
      <c r="K20" s="268"/>
    </row>
    <row r="21" spans="1:11" s="1" customFormat="1" ht="5" customHeight="1">
      <c r="A21" s="80"/>
      <c r="B21" s="86"/>
      <c r="C21" s="87"/>
      <c r="E21" s="2"/>
      <c r="G21" s="116"/>
      <c r="K21" s="60"/>
    </row>
    <row r="22" spans="1:11" s="27" customFormat="1" ht="25" customHeight="1">
      <c r="A22" s="80"/>
      <c r="B22" s="104" t="s">
        <v>3</v>
      </c>
      <c r="C22" s="106" t="s">
        <v>7</v>
      </c>
      <c r="E22" s="88"/>
      <c r="F22" s="78"/>
      <c r="G22" s="117"/>
    </row>
    <row r="23" spans="1:11" s="1" customFormat="1" ht="5" customHeight="1" thickBot="1">
      <c r="A23" s="80"/>
      <c r="B23" s="81"/>
      <c r="C23" s="81"/>
      <c r="E23" s="2"/>
      <c r="G23" s="116"/>
    </row>
    <row r="24" spans="1:11" s="1" customFormat="1" ht="55" customHeight="1" thickBot="1">
      <c r="A24" s="89"/>
      <c r="B24" s="264" t="s">
        <v>290</v>
      </c>
      <c r="C24" s="265"/>
      <c r="E24" s="90"/>
      <c r="G24" s="121" t="str">
        <f>'4) Building Management'!I13</f>
        <v>-</v>
      </c>
      <c r="I24" s="37" t="s">
        <v>141</v>
      </c>
      <c r="K24" s="284" t="s">
        <v>155</v>
      </c>
    </row>
    <row r="25" spans="1:11" s="1" customFormat="1" ht="5" customHeight="1" thickBot="1">
      <c r="A25" s="80"/>
      <c r="B25" s="102"/>
      <c r="C25" s="103"/>
      <c r="E25" s="2"/>
      <c r="G25" s="116"/>
      <c r="K25" s="285"/>
    </row>
    <row r="26" spans="1:11" s="1" customFormat="1" ht="55" customHeight="1" thickBot="1">
      <c r="A26" s="80"/>
      <c r="B26" s="271" t="s">
        <v>291</v>
      </c>
      <c r="C26" s="272"/>
      <c r="E26" s="2"/>
      <c r="G26" s="121" t="str">
        <f>'4) Building Management'!I19</f>
        <v>-</v>
      </c>
      <c r="I26" s="37" t="s">
        <v>177</v>
      </c>
      <c r="K26" s="286"/>
    </row>
    <row r="27" spans="1:11" s="1" customFormat="1" ht="5" customHeight="1">
      <c r="A27" s="80"/>
      <c r="B27" s="81"/>
      <c r="C27" s="81"/>
      <c r="E27" s="2"/>
      <c r="G27" s="116"/>
    </row>
    <row r="28" spans="1:11" s="27" customFormat="1" ht="25" customHeight="1">
      <c r="A28" s="80"/>
      <c r="B28" s="104" t="s">
        <v>4</v>
      </c>
      <c r="C28" s="106" t="s">
        <v>8</v>
      </c>
      <c r="G28" s="116"/>
    </row>
    <row r="29" spans="1:11" s="1" customFormat="1" ht="5" customHeight="1" thickBot="1">
      <c r="A29" s="80"/>
      <c r="B29" s="81"/>
      <c r="C29" s="81"/>
      <c r="E29" s="2"/>
      <c r="G29" s="116"/>
    </row>
    <row r="30" spans="1:11" s="1" customFormat="1" ht="55" customHeight="1" thickBot="1">
      <c r="A30" s="82"/>
      <c r="B30" s="276" t="s">
        <v>292</v>
      </c>
      <c r="C30" s="277"/>
      <c r="E30" s="12"/>
      <c r="G30" s="121" t="str">
        <f>'5) Waste'!I12</f>
        <v>-</v>
      </c>
      <c r="I30" s="37" t="s">
        <v>18</v>
      </c>
      <c r="K30" s="53" t="s">
        <v>156</v>
      </c>
    </row>
    <row r="31" spans="1:11" s="1" customFormat="1" ht="5" customHeight="1">
      <c r="A31" s="80"/>
      <c r="B31" s="81"/>
      <c r="C31" s="81"/>
      <c r="E31" s="2"/>
      <c r="G31" s="116"/>
    </row>
    <row r="32" spans="1:11" s="27" customFormat="1" ht="25" customHeight="1">
      <c r="A32" s="80"/>
      <c r="B32" s="104" t="s">
        <v>9</v>
      </c>
      <c r="C32" s="106" t="s">
        <v>10</v>
      </c>
      <c r="G32" s="116"/>
    </row>
    <row r="33" spans="1:11" s="1" customFormat="1" ht="5" customHeight="1" thickBot="1">
      <c r="A33" s="80"/>
      <c r="B33" s="81"/>
      <c r="C33" s="81"/>
      <c r="E33" s="2"/>
      <c r="G33" s="116"/>
    </row>
    <row r="34" spans="1:11" s="1" customFormat="1" ht="55" customHeight="1" thickBot="1">
      <c r="A34" s="82"/>
      <c r="B34" s="264" t="s">
        <v>293</v>
      </c>
      <c r="C34" s="265"/>
      <c r="E34" s="12"/>
      <c r="G34" s="121" t="str">
        <f>'6) Travel'!I12</f>
        <v>-</v>
      </c>
      <c r="I34" s="37" t="s">
        <v>129</v>
      </c>
      <c r="J34" s="27"/>
      <c r="K34" s="266" t="s">
        <v>157</v>
      </c>
    </row>
    <row r="35" spans="1:11" s="1" customFormat="1" ht="5" customHeight="1" thickBot="1">
      <c r="A35" s="80"/>
      <c r="B35" s="99"/>
      <c r="C35" s="100"/>
      <c r="E35" s="2"/>
      <c r="G35" s="116"/>
      <c r="K35" s="267"/>
    </row>
    <row r="36" spans="1:11" s="1" customFormat="1" ht="55" customHeight="1" thickBot="1">
      <c r="A36" s="82"/>
      <c r="B36" s="269" t="s">
        <v>294</v>
      </c>
      <c r="C36" s="270"/>
      <c r="E36" s="12"/>
      <c r="G36" s="121" t="str">
        <f>'6) Travel'!I18</f>
        <v>-</v>
      </c>
      <c r="I36" s="37" t="s">
        <v>144</v>
      </c>
      <c r="K36" s="267"/>
    </row>
    <row r="37" spans="1:11" s="1" customFormat="1" ht="5" customHeight="1" thickBot="1">
      <c r="A37" s="80"/>
      <c r="B37" s="101"/>
      <c r="C37" s="100"/>
      <c r="E37" s="85"/>
      <c r="G37" s="116"/>
      <c r="K37" s="267"/>
    </row>
    <row r="38" spans="1:11" s="1" customFormat="1" ht="45" customHeight="1" thickBot="1">
      <c r="A38" s="82"/>
      <c r="B38" s="271" t="s">
        <v>295</v>
      </c>
      <c r="C38" s="272"/>
      <c r="E38" s="12"/>
      <c r="G38" s="121" t="str">
        <f>'6) Travel'!I24</f>
        <v>-</v>
      </c>
      <c r="I38" s="37" t="s">
        <v>19</v>
      </c>
      <c r="K38" s="268"/>
    </row>
    <row r="39" spans="1:11" s="1" customFormat="1" ht="5" customHeight="1">
      <c r="A39" s="80"/>
      <c r="B39" s="81"/>
      <c r="C39" s="81"/>
      <c r="E39" s="2"/>
      <c r="G39" s="116"/>
    </row>
    <row r="40" spans="1:11" s="27" customFormat="1" ht="25" customHeight="1">
      <c r="A40" s="80"/>
      <c r="B40" s="111" t="s">
        <v>11</v>
      </c>
      <c r="C40" s="112" t="s">
        <v>12</v>
      </c>
      <c r="G40" s="116"/>
    </row>
    <row r="41" spans="1:11" s="1" customFormat="1" ht="5" customHeight="1" thickBot="1">
      <c r="A41" s="80"/>
      <c r="B41" s="81"/>
      <c r="C41" s="81"/>
      <c r="E41" s="2"/>
      <c r="G41" s="116"/>
    </row>
    <row r="42" spans="1:11" s="1" customFormat="1" ht="45" customHeight="1" thickBot="1">
      <c r="A42" s="82"/>
      <c r="B42" s="273" t="s">
        <v>296</v>
      </c>
      <c r="C42" s="274"/>
      <c r="E42" s="12"/>
      <c r="G42" s="121" t="str">
        <f>'7) Contracts'!I10</f>
        <v>-</v>
      </c>
      <c r="I42" s="37" t="s">
        <v>20</v>
      </c>
      <c r="K42" s="53" t="s">
        <v>158</v>
      </c>
    </row>
    <row r="43" spans="1:11" s="1" customFormat="1" ht="10" customHeight="1">
      <c r="A43" s="80"/>
      <c r="B43" s="81"/>
      <c r="C43" s="81"/>
    </row>
    <row r="44" spans="1:11" s="1" customFormat="1" ht="10" customHeight="1">
      <c r="A44" s="80"/>
      <c r="C44" s="92"/>
    </row>
    <row r="45" spans="1:11" ht="22">
      <c r="B45" s="125" t="s">
        <v>303</v>
      </c>
    </row>
    <row r="46" spans="1:11" ht="20" customHeight="1">
      <c r="B46" s="126" t="s">
        <v>204</v>
      </c>
      <c r="C46" s="93"/>
    </row>
    <row r="47" spans="1:11" ht="20" customHeight="1">
      <c r="B47" s="126" t="s">
        <v>201</v>
      </c>
      <c r="C47" s="93"/>
    </row>
    <row r="48" spans="1:11" ht="20" customHeight="1">
      <c r="B48" s="126" t="s">
        <v>202</v>
      </c>
      <c r="C48" s="93"/>
    </row>
    <row r="49" spans="2:10" ht="20" customHeight="1">
      <c r="B49" s="126" t="s">
        <v>203</v>
      </c>
      <c r="C49" s="93"/>
    </row>
    <row r="50" spans="2:10" ht="20" customHeight="1">
      <c r="B50" s="126" t="s">
        <v>205</v>
      </c>
      <c r="C50" s="93"/>
    </row>
    <row r="51" spans="2:10" ht="50" customHeight="1">
      <c r="B51" s="26"/>
      <c r="C51" s="93"/>
    </row>
    <row r="52" spans="2:10" ht="50" customHeight="1">
      <c r="C52" s="93"/>
    </row>
    <row r="53" spans="2:10" ht="50" customHeight="1">
      <c r="C53" s="93"/>
    </row>
    <row r="54" spans="2:10" ht="50" customHeight="1">
      <c r="C54" s="93"/>
    </row>
    <row r="55" spans="2:10" ht="50" customHeight="1">
      <c r="C55" s="93"/>
    </row>
    <row r="56" spans="2:10" ht="50" customHeight="1">
      <c r="C56" s="93"/>
    </row>
    <row r="57" spans="2:10" ht="50" customHeight="1">
      <c r="C57" s="93"/>
      <c r="I57" s="94"/>
      <c r="J57" s="94"/>
    </row>
    <row r="58" spans="2:10" ht="50" customHeight="1">
      <c r="C58" s="93"/>
    </row>
    <row r="59" spans="2:10" ht="87" customHeight="1">
      <c r="C59" s="93"/>
    </row>
    <row r="60" spans="2:10" ht="50" customHeight="1">
      <c r="C60" s="93"/>
    </row>
    <row r="61" spans="2:10" ht="101" customHeight="1">
      <c r="C61" s="93"/>
    </row>
    <row r="62" spans="2:10" ht="72" customHeight="1">
      <c r="C62" s="93"/>
    </row>
    <row r="63" spans="2:10" ht="50" customHeight="1">
      <c r="C63" s="93"/>
    </row>
    <row r="64" spans="2:10" ht="50" customHeight="1">
      <c r="C64" s="93"/>
    </row>
    <row r="65" spans="3:3" ht="70" customHeight="1">
      <c r="C65" s="93"/>
    </row>
    <row r="66" spans="3:3" ht="50" customHeight="1"/>
    <row r="68" spans="3:3">
      <c r="C68" s="95"/>
    </row>
    <row r="69" spans="3:3" ht="75" customHeight="1"/>
    <row r="70" spans="3:3" ht="50" customHeight="1">
      <c r="C70" s="95"/>
    </row>
    <row r="71" spans="3:3" s="96" customFormat="1" ht="50" customHeight="1"/>
    <row r="72" spans="3:3" s="96" customFormat="1" ht="50" customHeight="1">
      <c r="C72" s="13"/>
    </row>
    <row r="74" spans="3:3" ht="50" customHeight="1">
      <c r="C74" s="95"/>
    </row>
    <row r="75" spans="3:3" ht="50" customHeight="1"/>
  </sheetData>
  <mergeCells count="20">
    <mergeCell ref="B12:C12"/>
    <mergeCell ref="K12:K14"/>
    <mergeCell ref="B14:C14"/>
    <mergeCell ref="E2:G2"/>
    <mergeCell ref="I2:K2"/>
    <mergeCell ref="B6:C6"/>
    <mergeCell ref="K6:K8"/>
    <mergeCell ref="B8:C8"/>
    <mergeCell ref="B42:C42"/>
    <mergeCell ref="B18:C18"/>
    <mergeCell ref="K18:K20"/>
    <mergeCell ref="B20:C20"/>
    <mergeCell ref="B24:C24"/>
    <mergeCell ref="K24:K26"/>
    <mergeCell ref="B26:C26"/>
    <mergeCell ref="B30:C30"/>
    <mergeCell ref="B34:C34"/>
    <mergeCell ref="K34:K38"/>
    <mergeCell ref="B36:C36"/>
    <mergeCell ref="B38:C38"/>
  </mergeCells>
  <pageMargins left="0.7" right="0.7" top="0.75" bottom="0.75" header="0.3" footer="0.3"/>
  <pageSetup paperSize="9" scale="65"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AB2F3-5D55-C94B-A3C0-7E1070E61D38}">
  <sheetPr>
    <tabColor theme="9" tint="0.59999389629810485"/>
  </sheetPr>
  <dimension ref="B2:K29"/>
  <sheetViews>
    <sheetView showGridLines="0" zoomScaleNormal="100" workbookViewId="0"/>
  </sheetViews>
  <sheetFormatPr baseColWidth="10" defaultColWidth="10.6640625" defaultRowHeight="21"/>
  <cols>
    <col min="2" max="2" width="35.83203125" style="13" customWidth="1"/>
    <col min="3" max="3" width="8.83203125" style="16" customWidth="1"/>
    <col min="4" max="4" width="2.83203125" style="1" customWidth="1"/>
    <col min="5" max="5" width="35.83203125" style="3" customWidth="1"/>
    <col min="6" max="6" width="8.83203125" style="17" customWidth="1"/>
    <col min="7" max="7" width="2.83203125" style="3" customWidth="1"/>
    <col min="8" max="8" width="35.83203125" style="3" customWidth="1"/>
    <col min="9" max="9" width="8.83203125" style="17" customWidth="1"/>
    <col min="10" max="10" width="2.83203125" style="3" customWidth="1"/>
    <col min="11" max="11" width="35.83203125" customWidth="1"/>
  </cols>
  <sheetData>
    <row r="2" spans="2:11" ht="47">
      <c r="B2" s="54" t="s">
        <v>120</v>
      </c>
      <c r="C2" s="54"/>
    </row>
    <row r="3" spans="2:11" ht="20" customHeight="1">
      <c r="B3" s="23"/>
      <c r="C3" s="23"/>
    </row>
    <row r="4" spans="2:11" ht="49" customHeight="1">
      <c r="B4" s="288" t="s">
        <v>319</v>
      </c>
      <c r="C4" s="288"/>
      <c r="E4" s="289" t="s">
        <v>118</v>
      </c>
      <c r="F4" s="289"/>
      <c r="H4" s="290" t="s">
        <v>119</v>
      </c>
      <c r="I4" s="290"/>
    </row>
    <row r="5" spans="2:11" ht="16" customHeight="1">
      <c r="C5" s="55" t="s">
        <v>262</v>
      </c>
    </row>
    <row r="6" spans="2:11" ht="22">
      <c r="B6" s="42" t="s">
        <v>14</v>
      </c>
    </row>
    <row r="7" spans="2:11" ht="35" customHeight="1">
      <c r="B7" s="3" t="s">
        <v>212</v>
      </c>
      <c r="C7" s="69"/>
      <c r="K7" s="67"/>
    </row>
    <row r="8" spans="2:11" ht="35" customHeight="1">
      <c r="B8" s="3" t="s">
        <v>30</v>
      </c>
      <c r="C8" s="69"/>
    </row>
    <row r="9" spans="2:11" ht="35" customHeight="1">
      <c r="B9" s="3" t="s">
        <v>31</v>
      </c>
      <c r="C9" s="69"/>
    </row>
    <row r="10" spans="2:11" ht="35" customHeight="1">
      <c r="B10" s="3" t="s">
        <v>567</v>
      </c>
      <c r="C10" s="69"/>
      <c r="E10" s="3" t="s">
        <v>189</v>
      </c>
      <c r="F10" s="70"/>
      <c r="H10" s="3" t="s">
        <v>197</v>
      </c>
      <c r="I10" s="71"/>
    </row>
    <row r="11" spans="2:11" ht="34" customHeight="1">
      <c r="B11" s="3"/>
      <c r="E11" s="3" t="s">
        <v>190</v>
      </c>
      <c r="F11" s="70"/>
      <c r="H11" s="3" t="s">
        <v>191</v>
      </c>
      <c r="I11" s="71"/>
    </row>
    <row r="12" spans="2:11" ht="34" customHeight="1">
      <c r="B12" s="3"/>
      <c r="F12" s="16"/>
      <c r="H12" s="3" t="s">
        <v>216</v>
      </c>
      <c r="I12" s="71"/>
    </row>
    <row r="13" spans="2:11" ht="10" customHeight="1" thickBot="1">
      <c r="B13" s="3"/>
      <c r="F13" s="16"/>
      <c r="I13" s="16"/>
    </row>
    <row r="14" spans="2:11" ht="34" customHeight="1" thickBot="1">
      <c r="B14" s="68" t="s">
        <v>302</v>
      </c>
      <c r="C14" s="107" t="s">
        <v>263</v>
      </c>
      <c r="E14" s="68" t="s">
        <v>302</v>
      </c>
      <c r="F14" s="73" t="s">
        <v>263</v>
      </c>
      <c r="H14" s="68" t="s">
        <v>302</v>
      </c>
      <c r="I14" s="108" t="s">
        <v>263</v>
      </c>
    </row>
    <row r="15" spans="2:11" ht="10" customHeight="1">
      <c r="B15" s="68"/>
      <c r="F15" s="16"/>
      <c r="I15" s="16"/>
    </row>
    <row r="16" spans="2:11" ht="22">
      <c r="B16" s="42" t="s">
        <v>15</v>
      </c>
    </row>
    <row r="17" spans="2:10" ht="46" customHeight="1">
      <c r="B17" s="3" t="s">
        <v>213</v>
      </c>
      <c r="C17" s="22"/>
      <c r="E17" s="3" t="s">
        <v>32</v>
      </c>
      <c r="F17" s="70"/>
    </row>
    <row r="18" spans="2:10" ht="35" customHeight="1">
      <c r="B18" s="3" t="s">
        <v>214</v>
      </c>
      <c r="C18" s="22"/>
      <c r="E18" s="3" t="s">
        <v>33</v>
      </c>
      <c r="F18" s="70"/>
    </row>
    <row r="19" spans="2:10" ht="66" customHeight="1">
      <c r="B19" s="13" t="s">
        <v>215</v>
      </c>
      <c r="C19" s="22"/>
      <c r="E19" s="3" t="s">
        <v>188</v>
      </c>
      <c r="F19" s="70"/>
      <c r="H19" s="3" t="s">
        <v>206</v>
      </c>
      <c r="I19" s="71"/>
    </row>
    <row r="20" spans="2:10" ht="34">
      <c r="H20" s="3" t="s">
        <v>207</v>
      </c>
      <c r="I20" s="71"/>
    </row>
    <row r="21" spans="2:10" ht="10" customHeight="1" thickBot="1"/>
    <row r="22" spans="2:10" ht="32" thickBot="1">
      <c r="B22" s="68" t="s">
        <v>302</v>
      </c>
      <c r="C22" s="107" t="s">
        <v>263</v>
      </c>
      <c r="E22" s="68" t="s">
        <v>302</v>
      </c>
      <c r="F22" s="73" t="s">
        <v>263</v>
      </c>
      <c r="H22" s="68" t="s">
        <v>302</v>
      </c>
      <c r="I22" s="108" t="s">
        <v>263</v>
      </c>
    </row>
    <row r="23" spans="2:10" ht="10" customHeight="1"/>
    <row r="24" spans="2:10">
      <c r="H24" s="66" t="s">
        <v>200</v>
      </c>
    </row>
    <row r="25" spans="2:10" ht="36" customHeight="1">
      <c r="H25" s="287" t="s">
        <v>204</v>
      </c>
      <c r="I25" s="287"/>
    </row>
    <row r="26" spans="2:10" ht="30" customHeight="1">
      <c r="H26" s="287" t="s">
        <v>201</v>
      </c>
      <c r="I26" s="287"/>
    </row>
    <row r="27" spans="2:10" s="1" customFormat="1" ht="20" customHeight="1">
      <c r="B27" s="13"/>
      <c r="C27" s="16"/>
      <c r="E27" s="3"/>
      <c r="F27" s="17"/>
      <c r="G27" s="3"/>
      <c r="H27" s="287" t="s">
        <v>202</v>
      </c>
      <c r="I27" s="287"/>
      <c r="J27" s="3"/>
    </row>
    <row r="28" spans="2:10" s="1" customFormat="1" ht="20" customHeight="1">
      <c r="B28" s="13"/>
      <c r="C28" s="16"/>
      <c r="E28" s="3"/>
      <c r="F28" s="17"/>
      <c r="G28" s="3"/>
      <c r="H28" s="1" t="s">
        <v>203</v>
      </c>
      <c r="I28" s="17"/>
      <c r="J28" s="3"/>
    </row>
    <row r="29" spans="2:10" ht="50" customHeight="1">
      <c r="H29" s="287" t="s">
        <v>205</v>
      </c>
      <c r="I29" s="287"/>
    </row>
  </sheetData>
  <mergeCells count="7">
    <mergeCell ref="H27:I27"/>
    <mergeCell ref="H29:I29"/>
    <mergeCell ref="B4:C4"/>
    <mergeCell ref="E4:F4"/>
    <mergeCell ref="H4:I4"/>
    <mergeCell ref="H25:I25"/>
    <mergeCell ref="H26:I26"/>
  </mergeCells>
  <dataValidations count="3">
    <dataValidation type="list" allowBlank="1" showInputMessage="1" showErrorMessage="1" sqref="C15 F15 I19:I20 F12:F13 I11:I13 I15" xr:uid="{4AB8EAE4-B547-A948-B5FC-D805A2104B1E}">
      <formula1>"YES, NO"</formula1>
    </dataValidation>
    <dataValidation type="list" allowBlank="1" showInputMessage="1" showErrorMessage="1" sqref="C7:C10 C17:C19 F10:F11 F17:F19 I10" xr:uid="{CD4C88ED-0358-314C-BA4F-DBD10D92398C}">
      <formula1>"YES, NO, N/A"</formula1>
    </dataValidation>
    <dataValidation type="list" allowBlank="1" showInputMessage="1" showErrorMessage="1" sqref="F14 C14 I14 F22 C22 I22" xr:uid="{B4C79ABC-13C8-264A-ABAA-5A427A2C3E81}">
      <formula1>"-, √, NO, N/A"</formula1>
    </dataValidation>
  </dataValidation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1148-2E32-8F46-9D86-24CD9E4342C9}">
  <sheetPr>
    <tabColor theme="9" tint="0.59999389629810485"/>
  </sheetPr>
  <dimension ref="A1:N35"/>
  <sheetViews>
    <sheetView showGridLines="0" zoomScaleNormal="100" workbookViewId="0">
      <selection activeCell="B5" sqref="B5"/>
    </sheetView>
  </sheetViews>
  <sheetFormatPr baseColWidth="10" defaultColWidth="8.83203125" defaultRowHeight="15"/>
  <cols>
    <col min="1" max="1" width="8.83203125" style="10"/>
    <col min="2" max="2" width="35.83203125" style="8" customWidth="1"/>
    <col min="3" max="3" width="8.83203125" style="8" customWidth="1"/>
    <col min="4" max="4" width="2.83203125" style="8" customWidth="1"/>
    <col min="5" max="5" width="35.83203125" style="8" customWidth="1"/>
    <col min="6" max="6" width="8.83203125" style="10" customWidth="1"/>
    <col min="7" max="7" width="2.83203125" style="10" customWidth="1"/>
    <col min="8" max="8" width="35.83203125" style="10" customWidth="1"/>
    <col min="9" max="9" width="8.83203125" style="7" customWidth="1"/>
    <col min="10" max="10" width="2.83203125" style="10" customWidth="1"/>
    <col min="11" max="11" width="30.83203125" style="10" customWidth="1"/>
    <col min="12" max="12" width="50.83203125" style="10" customWidth="1"/>
    <col min="13" max="13" width="45.83203125" style="10" customWidth="1"/>
    <col min="14" max="16384" width="8.83203125" style="10"/>
  </cols>
  <sheetData>
    <row r="1" spans="1:14">
      <c r="A1" s="32"/>
    </row>
    <row r="2" spans="1:14" ht="47">
      <c r="A2" s="32"/>
      <c r="B2" s="56" t="s">
        <v>121</v>
      </c>
      <c r="C2" s="16"/>
      <c r="D2" s="2"/>
      <c r="E2" s="4"/>
      <c r="F2" s="17"/>
      <c r="G2" s="4"/>
      <c r="H2" s="2"/>
      <c r="I2" s="17"/>
      <c r="K2" s="2"/>
    </row>
    <row r="3" spans="1:14" ht="16" customHeight="1">
      <c r="A3" s="32"/>
      <c r="B3" s="24"/>
      <c r="C3" s="16"/>
      <c r="D3" s="2"/>
      <c r="E3" s="4"/>
      <c r="F3" s="17"/>
      <c r="G3" s="4"/>
      <c r="H3" s="2"/>
      <c r="I3" s="17"/>
      <c r="K3" s="2"/>
    </row>
    <row r="4" spans="1:14" ht="35" customHeight="1">
      <c r="A4" s="32"/>
      <c r="B4" s="288" t="s">
        <v>319</v>
      </c>
      <c r="C4" s="288"/>
      <c r="D4" s="1"/>
      <c r="E4" s="289" t="s">
        <v>118</v>
      </c>
      <c r="F4" s="289"/>
      <c r="G4" s="3"/>
      <c r="H4" s="290" t="s">
        <v>119</v>
      </c>
      <c r="I4" s="290"/>
      <c r="K4" s="2"/>
    </row>
    <row r="5" spans="1:14" ht="16" customHeight="1">
      <c r="A5" s="32"/>
      <c r="B5" s="24"/>
      <c r="C5" s="55" t="s">
        <v>274</v>
      </c>
      <c r="D5" s="2"/>
      <c r="E5" s="4"/>
      <c r="F5" s="17"/>
      <c r="G5" s="4"/>
      <c r="H5" s="2"/>
      <c r="I5" s="17"/>
      <c r="K5" s="2"/>
    </row>
    <row r="6" spans="1:14" ht="23" thickBot="1">
      <c r="A6" s="32"/>
      <c r="B6" s="42" t="s">
        <v>127</v>
      </c>
      <c r="C6" s="16"/>
      <c r="D6" s="1"/>
      <c r="E6" s="3"/>
      <c r="F6" s="17"/>
      <c r="G6" s="3"/>
      <c r="H6" s="3"/>
      <c r="I6" s="17"/>
      <c r="K6" s="300"/>
    </row>
    <row r="7" spans="1:14" ht="69" thickBot="1">
      <c r="A7" s="32"/>
      <c r="B7" s="13" t="s">
        <v>186</v>
      </c>
      <c r="C7" s="107" t="s">
        <v>263</v>
      </c>
      <c r="D7" s="1"/>
      <c r="E7" s="49" t="s">
        <v>192</v>
      </c>
      <c r="F7" s="73" t="s">
        <v>263</v>
      </c>
      <c r="G7" s="3"/>
      <c r="H7" s="49" t="s">
        <v>198</v>
      </c>
      <c r="I7" s="108" t="s">
        <v>263</v>
      </c>
      <c r="K7" s="300"/>
    </row>
    <row r="8" spans="1:14" ht="10" customHeight="1">
      <c r="A8" s="32"/>
      <c r="B8" s="13"/>
      <c r="C8" s="16"/>
      <c r="D8" s="1"/>
      <c r="E8" s="3"/>
      <c r="F8" s="17"/>
      <c r="G8" s="3"/>
      <c r="H8" s="3"/>
      <c r="I8" s="17"/>
      <c r="K8" s="46"/>
    </row>
    <row r="9" spans="1:14" ht="23" thickBot="1">
      <c r="A9" s="32"/>
      <c r="B9" s="42" t="s">
        <v>13</v>
      </c>
      <c r="C9" s="16"/>
      <c r="D9" s="1"/>
      <c r="E9" s="12"/>
      <c r="F9" s="16"/>
      <c r="G9" s="3"/>
      <c r="H9" s="3"/>
      <c r="I9" s="17"/>
      <c r="K9" s="300"/>
    </row>
    <row r="10" spans="1:14" ht="52" thickBot="1">
      <c r="A10" s="32"/>
      <c r="B10" s="13" t="s">
        <v>187</v>
      </c>
      <c r="C10" s="107" t="s">
        <v>263</v>
      </c>
      <c r="D10" s="1"/>
      <c r="E10" s="49" t="s">
        <v>192</v>
      </c>
      <c r="F10" s="73" t="s">
        <v>263</v>
      </c>
      <c r="G10" s="3"/>
      <c r="H10" s="49" t="s">
        <v>198</v>
      </c>
      <c r="I10" s="108" t="s">
        <v>263</v>
      </c>
      <c r="K10" s="300"/>
    </row>
    <row r="11" spans="1:14">
      <c r="A11" s="32"/>
    </row>
    <row r="12" spans="1:14">
      <c r="A12" s="32"/>
    </row>
    <row r="13" spans="1:14" ht="35" customHeight="1">
      <c r="B13" s="62" t="s">
        <v>174</v>
      </c>
      <c r="C13" s="38"/>
      <c r="D13" s="38"/>
      <c r="E13" s="38"/>
      <c r="F13" s="39"/>
      <c r="G13" s="39"/>
      <c r="H13" s="39"/>
      <c r="I13" s="40"/>
      <c r="K13" s="62" t="s">
        <v>175</v>
      </c>
      <c r="L13" s="39"/>
      <c r="M13" s="39"/>
      <c r="N13" s="41"/>
    </row>
    <row r="15" spans="1:14" ht="22">
      <c r="B15" s="9" t="s">
        <v>128</v>
      </c>
      <c r="C15" s="9"/>
      <c r="D15" s="9"/>
      <c r="E15" s="9"/>
      <c r="K15" s="302" t="s">
        <v>37</v>
      </c>
      <c r="L15" s="302"/>
    </row>
    <row r="16" spans="1:14" ht="16" customHeight="1">
      <c r="B16" s="291" t="s">
        <v>39</v>
      </c>
      <c r="C16" s="292"/>
      <c r="D16" s="292"/>
      <c r="E16" s="293"/>
      <c r="F16" s="291" t="s">
        <v>22</v>
      </c>
      <c r="G16" s="292"/>
      <c r="H16" s="293"/>
      <c r="I16" s="43" t="s">
        <v>36</v>
      </c>
      <c r="K16" s="304" t="s">
        <v>39</v>
      </c>
      <c r="L16" s="304"/>
      <c r="M16" s="44" t="s">
        <v>22</v>
      </c>
      <c r="N16" s="43" t="s">
        <v>36</v>
      </c>
    </row>
    <row r="17" spans="1:14" ht="35" customHeight="1">
      <c r="A17" s="6"/>
      <c r="B17" s="297" t="s">
        <v>218</v>
      </c>
      <c r="C17" s="298"/>
      <c r="D17" s="298"/>
      <c r="E17" s="299"/>
      <c r="F17" s="294"/>
      <c r="G17" s="295"/>
      <c r="H17" s="296"/>
      <c r="I17" s="5"/>
      <c r="K17" s="303" t="s">
        <v>44</v>
      </c>
      <c r="L17" s="303"/>
      <c r="M17" s="20"/>
      <c r="N17" s="14"/>
    </row>
    <row r="18" spans="1:14" ht="22" customHeight="1">
      <c r="A18" s="6"/>
      <c r="B18" s="297" t="s">
        <v>221</v>
      </c>
      <c r="C18" s="298"/>
      <c r="D18" s="298"/>
      <c r="E18" s="299"/>
      <c r="F18" s="294"/>
      <c r="G18" s="295"/>
      <c r="H18" s="296"/>
      <c r="I18" s="5"/>
      <c r="K18" s="301" t="s">
        <v>185</v>
      </c>
      <c r="L18" s="301"/>
      <c r="M18" s="45"/>
      <c r="N18" s="5"/>
    </row>
    <row r="19" spans="1:14" ht="22" customHeight="1">
      <c r="A19" s="6"/>
      <c r="B19" s="297" t="s">
        <v>220</v>
      </c>
      <c r="C19" s="298"/>
      <c r="D19" s="298"/>
      <c r="E19" s="299"/>
      <c r="F19" s="294"/>
      <c r="G19" s="295"/>
      <c r="H19" s="296"/>
      <c r="I19" s="5"/>
      <c r="K19" s="301" t="s">
        <v>136</v>
      </c>
      <c r="L19" s="301"/>
      <c r="M19" s="45"/>
      <c r="N19" s="5"/>
    </row>
    <row r="20" spans="1:14" ht="35" customHeight="1">
      <c r="A20" s="6"/>
      <c r="B20" s="297" t="s">
        <v>134</v>
      </c>
      <c r="C20" s="298"/>
      <c r="D20" s="298"/>
      <c r="E20" s="299"/>
      <c r="F20" s="294"/>
      <c r="G20" s="295"/>
      <c r="H20" s="296"/>
      <c r="I20" s="5"/>
      <c r="K20" s="301" t="s">
        <v>137</v>
      </c>
      <c r="L20" s="301"/>
      <c r="M20" s="45"/>
      <c r="N20" s="5"/>
    </row>
    <row r="21" spans="1:14" ht="18" customHeight="1">
      <c r="A21" s="6"/>
      <c r="B21" s="10"/>
      <c r="C21" s="10"/>
      <c r="D21" s="10"/>
      <c r="E21" s="10"/>
      <c r="K21" s="301" t="s">
        <v>138</v>
      </c>
      <c r="L21" s="301"/>
      <c r="M21" s="45"/>
      <c r="N21" s="5"/>
    </row>
    <row r="22" spans="1:14" ht="22">
      <c r="A22" s="6"/>
      <c r="B22" s="9" t="s">
        <v>34</v>
      </c>
      <c r="C22" s="9"/>
      <c r="D22" s="9"/>
      <c r="E22" s="9"/>
      <c r="K22" s="301" t="s">
        <v>139</v>
      </c>
      <c r="L22" s="301"/>
      <c r="M22" s="45"/>
      <c r="N22" s="5"/>
    </row>
    <row r="23" spans="1:14" ht="16" customHeight="1">
      <c r="A23" s="6"/>
      <c r="B23" s="291" t="s">
        <v>39</v>
      </c>
      <c r="C23" s="292"/>
      <c r="D23" s="292"/>
      <c r="E23" s="293"/>
      <c r="F23" s="291" t="s">
        <v>22</v>
      </c>
      <c r="G23" s="292"/>
      <c r="H23" s="293"/>
      <c r="I23" s="43" t="s">
        <v>36</v>
      </c>
      <c r="K23" s="301" t="s">
        <v>217</v>
      </c>
      <c r="L23" s="301"/>
      <c r="M23" s="45"/>
      <c r="N23" s="5"/>
    </row>
    <row r="24" spans="1:14" ht="51" customHeight="1">
      <c r="A24" s="6"/>
      <c r="B24" s="297" t="s">
        <v>219</v>
      </c>
      <c r="C24" s="298"/>
      <c r="D24" s="298"/>
      <c r="E24" s="299"/>
      <c r="F24" s="294"/>
      <c r="G24" s="295"/>
      <c r="H24" s="296"/>
      <c r="I24" s="5"/>
      <c r="K24" s="302" t="s">
        <v>38</v>
      </c>
      <c r="L24" s="302"/>
    </row>
    <row r="25" spans="1:14" ht="75" customHeight="1">
      <c r="A25" s="6"/>
      <c r="B25" s="297" t="s">
        <v>43</v>
      </c>
      <c r="C25" s="298"/>
      <c r="D25" s="298"/>
      <c r="E25" s="299"/>
      <c r="F25" s="33"/>
      <c r="G25" s="34"/>
      <c r="H25" s="35"/>
      <c r="I25" s="5"/>
      <c r="K25" s="303" t="s">
        <v>133</v>
      </c>
      <c r="L25" s="303"/>
    </row>
    <row r="26" spans="1:14" ht="19" customHeight="1">
      <c r="A26" s="6"/>
      <c r="B26" s="297" t="s">
        <v>21</v>
      </c>
      <c r="C26" s="298"/>
      <c r="D26" s="298"/>
      <c r="E26" s="299"/>
      <c r="F26" s="33"/>
      <c r="G26" s="34"/>
      <c r="H26" s="35"/>
      <c r="I26" s="5"/>
      <c r="K26" s="304" t="s">
        <v>39</v>
      </c>
      <c r="L26" s="304"/>
      <c r="M26" s="44" t="s">
        <v>22</v>
      </c>
      <c r="N26" s="43" t="s">
        <v>36</v>
      </c>
    </row>
    <row r="27" spans="1:14" ht="44" customHeight="1">
      <c r="A27" s="6"/>
      <c r="K27" s="301" t="s">
        <v>46</v>
      </c>
      <c r="L27" s="301"/>
      <c r="M27" s="21"/>
      <c r="N27" s="5"/>
    </row>
    <row r="28" spans="1:14" ht="35" customHeight="1">
      <c r="B28" s="9" t="s">
        <v>35</v>
      </c>
      <c r="C28" s="9"/>
      <c r="D28" s="9"/>
      <c r="E28" s="9"/>
      <c r="K28" s="301" t="s">
        <v>45</v>
      </c>
      <c r="L28" s="301"/>
      <c r="M28" s="18"/>
      <c r="N28" s="5"/>
    </row>
    <row r="29" spans="1:14" ht="35" customHeight="1">
      <c r="B29" s="63" t="s">
        <v>39</v>
      </c>
      <c r="C29" s="64"/>
      <c r="D29" s="64"/>
      <c r="E29" s="65"/>
      <c r="F29" s="63" t="s">
        <v>22</v>
      </c>
      <c r="G29" s="64"/>
      <c r="H29" s="65"/>
      <c r="I29" s="43" t="s">
        <v>36</v>
      </c>
      <c r="K29" s="301" t="s">
        <v>47</v>
      </c>
      <c r="L29" s="301"/>
      <c r="M29" s="18"/>
      <c r="N29" s="5"/>
    </row>
    <row r="30" spans="1:14" ht="34" customHeight="1">
      <c r="B30" s="305" t="s">
        <v>41</v>
      </c>
      <c r="C30" s="306"/>
      <c r="D30" s="306"/>
      <c r="E30" s="307"/>
      <c r="F30" s="33"/>
      <c r="G30" s="34"/>
      <c r="H30" s="35"/>
      <c r="I30" s="5"/>
      <c r="K30" s="301" t="s">
        <v>48</v>
      </c>
      <c r="L30" s="301"/>
      <c r="M30" s="18"/>
      <c r="N30" s="5"/>
    </row>
    <row r="31" spans="1:14" ht="48" customHeight="1">
      <c r="B31" s="305" t="s">
        <v>42</v>
      </c>
      <c r="C31" s="306"/>
      <c r="D31" s="306"/>
      <c r="E31" s="307"/>
      <c r="F31" s="33"/>
      <c r="G31" s="34"/>
      <c r="H31" s="35"/>
      <c r="I31" s="5"/>
      <c r="K31" s="301" t="s">
        <v>49</v>
      </c>
      <c r="L31" s="301"/>
      <c r="M31" s="18"/>
      <c r="N31" s="5"/>
    </row>
    <row r="32" spans="1:14" ht="22" customHeight="1">
      <c r="B32" s="305" t="s">
        <v>135</v>
      </c>
      <c r="C32" s="306"/>
      <c r="D32" s="306"/>
      <c r="E32" s="307"/>
      <c r="F32" s="33"/>
      <c r="G32" s="34"/>
      <c r="H32" s="35"/>
      <c r="I32" s="5"/>
    </row>
    <row r="33" spans="2:12" ht="44" customHeight="1">
      <c r="B33" s="305" t="s">
        <v>73</v>
      </c>
      <c r="C33" s="306"/>
      <c r="D33" s="306"/>
      <c r="E33" s="307"/>
      <c r="F33" s="33"/>
      <c r="G33" s="34"/>
      <c r="H33" s="35"/>
      <c r="I33" s="5"/>
      <c r="K33" s="303" t="s">
        <v>124</v>
      </c>
      <c r="L33" s="303"/>
    </row>
    <row r="34" spans="2:12" ht="42" customHeight="1">
      <c r="B34" s="10"/>
      <c r="C34" s="10"/>
      <c r="D34" s="10"/>
      <c r="E34" s="10"/>
    </row>
    <row r="35" spans="2:12">
      <c r="B35" s="10"/>
      <c r="C35" s="10"/>
      <c r="D35" s="10"/>
      <c r="E35" s="10"/>
    </row>
  </sheetData>
  <mergeCells count="43">
    <mergeCell ref="K30:L30"/>
    <mergeCell ref="K31:L31"/>
    <mergeCell ref="K33:L33"/>
    <mergeCell ref="B33:E33"/>
    <mergeCell ref="K28:L28"/>
    <mergeCell ref="K29:L29"/>
    <mergeCell ref="B30:E30"/>
    <mergeCell ref="B31:E31"/>
    <mergeCell ref="B32:E32"/>
    <mergeCell ref="K15:L15"/>
    <mergeCell ref="K16:L16"/>
    <mergeCell ref="K17:L17"/>
    <mergeCell ref="K18:L18"/>
    <mergeCell ref="K20:L20"/>
    <mergeCell ref="K27:L27"/>
    <mergeCell ref="K19:L19"/>
    <mergeCell ref="B23:E23"/>
    <mergeCell ref="F23:H23"/>
    <mergeCell ref="B24:E24"/>
    <mergeCell ref="B25:E25"/>
    <mergeCell ref="B26:E26"/>
    <mergeCell ref="F24:H24"/>
    <mergeCell ref="K21:L21"/>
    <mergeCell ref="K22:L22"/>
    <mergeCell ref="K24:L24"/>
    <mergeCell ref="K25:L25"/>
    <mergeCell ref="K26:L26"/>
    <mergeCell ref="K23:L23"/>
    <mergeCell ref="K6:K7"/>
    <mergeCell ref="K9:K10"/>
    <mergeCell ref="B4:C4"/>
    <mergeCell ref="E4:F4"/>
    <mergeCell ref="H4:I4"/>
    <mergeCell ref="B16:E16"/>
    <mergeCell ref="B17:E17"/>
    <mergeCell ref="B18:E18"/>
    <mergeCell ref="B19:E19"/>
    <mergeCell ref="B20:E20"/>
    <mergeCell ref="F16:H16"/>
    <mergeCell ref="F17:H17"/>
    <mergeCell ref="F18:H18"/>
    <mergeCell ref="F19:H19"/>
    <mergeCell ref="F20:H20"/>
  </mergeCells>
  <dataValidations count="3">
    <dataValidation type="list" allowBlank="1" showInputMessage="1" showErrorMessage="1" sqref="N17" xr:uid="{285730F2-76AD-594D-8A11-9D3AE9F457E2}">
      <formula1>"YES, NO"</formula1>
    </dataValidation>
    <dataValidation type="list" allowBlank="1" showInputMessage="1" showErrorMessage="1" sqref="C7 F7 I7 F10 C10 I10" xr:uid="{42F9ABEB-0CAF-184A-941A-D9154B44D69F}">
      <formula1>"-, √, NO, N/A"</formula1>
    </dataValidation>
    <dataValidation type="list" allowBlank="1" showInputMessage="1" showErrorMessage="1" sqref="I17:I20 I24:I26 I30:I33 N27:N31 N18:N23" xr:uid="{2C2D6A61-FD9E-A544-8AC2-1B6E8F5D9E85}">
      <formula1>"YES, NO, N/A"</formula1>
    </dataValidation>
  </dataValidations>
  <hyperlinks>
    <hyperlink ref="K28" r:id="rId1" display="https://www.websitecarbon.com/" xr:uid="{47E519D7-E53D-7E44-A7CC-FA9E4F16FDA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249B-CC1B-1246-8F81-9EB95F3E44BB}">
  <sheetPr>
    <tabColor theme="9" tint="0.59999389629810485"/>
  </sheetPr>
  <dimension ref="A1:K55"/>
  <sheetViews>
    <sheetView showGridLines="0" zoomScaleNormal="100" workbookViewId="0">
      <selection activeCell="L21" sqref="L21"/>
    </sheetView>
  </sheetViews>
  <sheetFormatPr baseColWidth="10" defaultColWidth="8.83203125" defaultRowHeight="15"/>
  <cols>
    <col min="1" max="1" width="8.83203125" style="10"/>
    <col min="2" max="2" width="35.83203125" style="8" customWidth="1"/>
    <col min="3" max="3" width="8.83203125" style="8" customWidth="1"/>
    <col min="4" max="4" width="2.83203125" style="8" customWidth="1"/>
    <col min="5" max="5" width="35.83203125" style="8" customWidth="1"/>
    <col min="6" max="6" width="8.83203125" style="8" customWidth="1"/>
    <col min="7" max="7" width="2.83203125" style="8" customWidth="1"/>
    <col min="8" max="8" width="35.83203125" style="8" customWidth="1"/>
    <col min="9" max="16384" width="8.83203125" style="10"/>
  </cols>
  <sheetData>
    <row r="1" spans="1:11">
      <c r="A1" s="32"/>
    </row>
    <row r="2" spans="1:11" ht="47">
      <c r="A2" s="32"/>
      <c r="B2" s="48" t="s">
        <v>318</v>
      </c>
      <c r="C2" s="29"/>
      <c r="D2" s="29"/>
      <c r="E2" s="29"/>
    </row>
    <row r="3" spans="1:11" ht="16" customHeight="1">
      <c r="A3" s="32"/>
      <c r="B3" s="48"/>
      <c r="C3" s="29"/>
      <c r="D3" s="29"/>
      <c r="E3" s="29"/>
    </row>
    <row r="4" spans="1:11" ht="35" customHeight="1">
      <c r="A4" s="32"/>
      <c r="B4" s="288" t="s">
        <v>319</v>
      </c>
      <c r="C4" s="288"/>
      <c r="D4" s="1"/>
      <c r="E4" s="289" t="s">
        <v>118</v>
      </c>
      <c r="F4" s="289"/>
      <c r="G4" s="3"/>
      <c r="H4" s="290" t="s">
        <v>119</v>
      </c>
      <c r="I4" s="290"/>
    </row>
    <row r="5" spans="1:11" ht="16" customHeight="1">
      <c r="A5" s="32"/>
      <c r="B5" s="48"/>
      <c r="C5" s="55" t="s">
        <v>262</v>
      </c>
      <c r="D5" s="29"/>
      <c r="E5" s="29"/>
    </row>
    <row r="6" spans="1:11" ht="35" customHeight="1">
      <c r="A6" s="32"/>
      <c r="B6" s="42" t="s">
        <v>16</v>
      </c>
      <c r="C6" s="29"/>
      <c r="D6" s="29"/>
      <c r="E6" s="29"/>
    </row>
    <row r="7" spans="1:11" ht="45" customHeight="1">
      <c r="A7" s="32"/>
      <c r="B7" s="13" t="s">
        <v>600</v>
      </c>
      <c r="C7" s="69"/>
      <c r="D7" s="1"/>
      <c r="E7" s="13" t="s">
        <v>601</v>
      </c>
      <c r="F7" s="70"/>
      <c r="G7" s="3"/>
      <c r="H7" s="13" t="s">
        <v>224</v>
      </c>
      <c r="I7" s="71"/>
    </row>
    <row r="8" spans="1:11" ht="51">
      <c r="A8" s="32"/>
      <c r="B8" s="13" t="s">
        <v>222</v>
      </c>
      <c r="C8" s="69"/>
      <c r="D8" s="1"/>
      <c r="E8" s="49" t="s">
        <v>192</v>
      </c>
      <c r="F8" s="70"/>
      <c r="G8" s="3"/>
      <c r="H8" s="13" t="s">
        <v>198</v>
      </c>
      <c r="I8" s="71"/>
    </row>
    <row r="9" spans="1:11" ht="10" customHeight="1" thickBot="1">
      <c r="A9" s="32"/>
      <c r="B9" s="13"/>
      <c r="C9" s="16"/>
      <c r="D9" s="1"/>
      <c r="E9" s="3"/>
      <c r="F9" s="17"/>
      <c r="G9" s="3"/>
      <c r="H9" s="3"/>
      <c r="I9" s="17"/>
    </row>
    <row r="10" spans="1:11" ht="34" customHeight="1" thickBot="1">
      <c r="A10" s="32"/>
      <c r="B10" s="68" t="s">
        <v>302</v>
      </c>
      <c r="C10" s="107" t="s">
        <v>263</v>
      </c>
      <c r="D10" s="1"/>
      <c r="E10" s="68" t="s">
        <v>302</v>
      </c>
      <c r="F10" s="73" t="s">
        <v>263</v>
      </c>
      <c r="G10" s="3"/>
      <c r="H10" s="68" t="s">
        <v>302</v>
      </c>
      <c r="I10" s="108" t="s">
        <v>263</v>
      </c>
      <c r="K10" s="52" t="s">
        <v>568</v>
      </c>
    </row>
    <row r="11" spans="1:11" ht="10" customHeight="1">
      <c r="A11" s="32"/>
      <c r="B11" s="13"/>
      <c r="C11" s="16"/>
      <c r="D11" s="1"/>
      <c r="E11" s="3"/>
      <c r="F11" s="17"/>
      <c r="G11" s="3"/>
      <c r="H11" s="3"/>
      <c r="I11" s="17"/>
    </row>
    <row r="12" spans="1:11" ht="35" customHeight="1">
      <c r="A12" s="32"/>
      <c r="B12" s="42" t="s">
        <v>17</v>
      </c>
      <c r="C12" s="16"/>
      <c r="D12" s="1"/>
      <c r="E12" s="3"/>
      <c r="F12" s="17"/>
      <c r="G12" s="3"/>
      <c r="H12" s="3"/>
      <c r="I12" s="17"/>
    </row>
    <row r="13" spans="1:11" ht="50" customHeight="1">
      <c r="A13" s="32"/>
      <c r="B13" s="13" t="s">
        <v>223</v>
      </c>
      <c r="C13" s="69"/>
      <c r="D13" s="1"/>
      <c r="E13" s="49" t="s">
        <v>192</v>
      </c>
      <c r="F13" s="70"/>
      <c r="G13" s="3"/>
      <c r="H13" s="13" t="s">
        <v>198</v>
      </c>
      <c r="I13" s="71"/>
      <c r="K13" s="72"/>
    </row>
    <row r="14" spans="1:11" ht="8" customHeight="1" thickBot="1">
      <c r="A14" s="32"/>
      <c r="B14" s="13"/>
      <c r="C14" s="16"/>
      <c r="D14" s="1"/>
      <c r="E14" s="13"/>
      <c r="F14" s="16"/>
      <c r="G14" s="3"/>
      <c r="H14" s="13"/>
      <c r="I14" s="16"/>
    </row>
    <row r="15" spans="1:11" ht="34" customHeight="1" thickBot="1">
      <c r="B15" s="68" t="s">
        <v>302</v>
      </c>
      <c r="C15" s="107" t="s">
        <v>263</v>
      </c>
      <c r="D15" s="1"/>
      <c r="E15" s="68" t="s">
        <v>302</v>
      </c>
      <c r="F15" s="73" t="s">
        <v>263</v>
      </c>
      <c r="G15" s="3"/>
      <c r="H15" s="68" t="s">
        <v>302</v>
      </c>
      <c r="I15" s="108" t="s">
        <v>263</v>
      </c>
      <c r="K15" s="52" t="s">
        <v>568</v>
      </c>
    </row>
    <row r="17" spans="1:9" ht="35" customHeight="1">
      <c r="B17" s="62" t="s">
        <v>321</v>
      </c>
      <c r="C17" s="38"/>
      <c r="D17" s="38"/>
      <c r="E17" s="38"/>
      <c r="F17" s="39"/>
      <c r="G17" s="39"/>
      <c r="H17" s="39"/>
      <c r="I17" s="40"/>
    </row>
    <row r="19" spans="1:9" ht="22">
      <c r="B19" s="9" t="s">
        <v>50</v>
      </c>
      <c r="C19" s="9"/>
      <c r="D19" s="9"/>
      <c r="E19" s="9"/>
    </row>
    <row r="20" spans="1:9" ht="16" customHeight="1">
      <c r="B20" s="291" t="s">
        <v>39</v>
      </c>
      <c r="C20" s="292"/>
      <c r="D20" s="292"/>
      <c r="E20" s="293"/>
      <c r="F20" s="291" t="s">
        <v>22</v>
      </c>
      <c r="G20" s="292"/>
      <c r="H20" s="293"/>
      <c r="I20" s="43" t="s">
        <v>36</v>
      </c>
    </row>
    <row r="21" spans="1:9" ht="50" customHeight="1">
      <c r="A21" s="6"/>
      <c r="B21" s="297" t="s">
        <v>225</v>
      </c>
      <c r="C21" s="298"/>
      <c r="D21" s="298"/>
      <c r="E21" s="299"/>
      <c r="F21" s="294"/>
      <c r="G21" s="295"/>
      <c r="H21" s="296"/>
      <c r="I21" s="5"/>
    </row>
    <row r="22" spans="1:9" ht="50" customHeight="1">
      <c r="A22" s="6"/>
      <c r="B22" s="297" t="s">
        <v>226</v>
      </c>
      <c r="C22" s="298"/>
      <c r="D22" s="298"/>
      <c r="E22" s="299"/>
      <c r="F22" s="294"/>
      <c r="G22" s="295"/>
      <c r="H22" s="296"/>
      <c r="I22" s="5"/>
    </row>
    <row r="23" spans="1:9" ht="35" customHeight="1">
      <c r="A23" s="6"/>
      <c r="B23" s="297" t="s">
        <v>160</v>
      </c>
      <c r="C23" s="298"/>
      <c r="D23" s="298"/>
      <c r="E23" s="299"/>
      <c r="F23" s="294"/>
      <c r="G23" s="295"/>
      <c r="H23" s="296"/>
      <c r="I23" s="5"/>
    </row>
    <row r="24" spans="1:9" ht="35" customHeight="1">
      <c r="A24" s="6"/>
      <c r="B24" s="297" t="s">
        <v>159</v>
      </c>
      <c r="C24" s="298"/>
      <c r="D24" s="298"/>
      <c r="E24" s="299"/>
      <c r="F24" s="294"/>
      <c r="G24" s="295"/>
      <c r="H24" s="296"/>
      <c r="I24" s="5"/>
    </row>
    <row r="25" spans="1:9" ht="35" customHeight="1">
      <c r="A25" s="6"/>
      <c r="B25" s="297" t="s">
        <v>51</v>
      </c>
      <c r="C25" s="298"/>
      <c r="D25" s="298"/>
      <c r="E25" s="299"/>
      <c r="F25" s="294"/>
      <c r="G25" s="295"/>
      <c r="H25" s="296"/>
      <c r="I25" s="5"/>
    </row>
    <row r="26" spans="1:9" ht="75" customHeight="1">
      <c r="A26" s="6"/>
      <c r="B26" s="297" t="s">
        <v>52</v>
      </c>
      <c r="C26" s="298"/>
      <c r="D26" s="298"/>
      <c r="E26" s="299"/>
      <c r="F26" s="294"/>
      <c r="G26" s="295"/>
      <c r="H26" s="296"/>
      <c r="I26" s="5"/>
    </row>
    <row r="27" spans="1:9" ht="35" customHeight="1">
      <c r="A27" s="6"/>
      <c r="B27" s="305" t="s">
        <v>53</v>
      </c>
      <c r="C27" s="306"/>
      <c r="D27" s="306"/>
      <c r="E27" s="307"/>
      <c r="F27" s="294"/>
      <c r="G27" s="295"/>
      <c r="H27" s="296"/>
      <c r="I27" s="5"/>
    </row>
    <row r="28" spans="1:9" ht="35" customHeight="1">
      <c r="A28" s="6"/>
      <c r="B28" s="297" t="s">
        <v>161</v>
      </c>
      <c r="C28" s="298"/>
      <c r="D28" s="298"/>
      <c r="E28" s="299"/>
      <c r="F28" s="294"/>
      <c r="G28" s="295"/>
      <c r="H28" s="296"/>
      <c r="I28" s="5"/>
    </row>
    <row r="29" spans="1:9" ht="35" customHeight="1">
      <c r="A29" s="6"/>
      <c r="B29" s="297" t="s">
        <v>54</v>
      </c>
      <c r="C29" s="298"/>
      <c r="D29" s="298"/>
      <c r="E29" s="299"/>
      <c r="F29" s="294"/>
      <c r="G29" s="295"/>
      <c r="H29" s="296"/>
      <c r="I29" s="5"/>
    </row>
    <row r="30" spans="1:9" ht="35" customHeight="1">
      <c r="A30" s="6"/>
      <c r="B30" s="297" t="s">
        <v>55</v>
      </c>
      <c r="C30" s="298"/>
      <c r="D30" s="298"/>
      <c r="E30" s="299"/>
      <c r="F30" s="294"/>
      <c r="G30" s="295"/>
      <c r="H30" s="296"/>
      <c r="I30" s="5"/>
    </row>
    <row r="31" spans="1:9" ht="35" customHeight="1">
      <c r="A31" s="6"/>
      <c r="B31" s="309" t="s">
        <v>162</v>
      </c>
      <c r="C31" s="310"/>
      <c r="D31" s="310"/>
      <c r="E31" s="311"/>
      <c r="F31" s="294"/>
      <c r="G31" s="295"/>
      <c r="H31" s="296"/>
      <c r="I31" s="5"/>
    </row>
    <row r="32" spans="1:9" ht="45" customHeight="1">
      <c r="A32" s="6"/>
      <c r="B32" s="301" t="s">
        <v>168</v>
      </c>
      <c r="C32" s="301"/>
      <c r="D32" s="301"/>
      <c r="E32" s="301"/>
      <c r="F32" s="295"/>
      <c r="G32" s="295"/>
      <c r="H32" s="296"/>
      <c r="I32" s="5"/>
    </row>
    <row r="33" spans="1:9">
      <c r="A33" s="6"/>
      <c r="F33" s="20"/>
      <c r="G33" s="20"/>
      <c r="H33" s="20"/>
    </row>
    <row r="34" spans="1:9" ht="22" customHeight="1">
      <c r="A34" s="6"/>
      <c r="B34" s="308" t="s">
        <v>40</v>
      </c>
      <c r="C34" s="308"/>
      <c r="D34" s="308"/>
      <c r="E34" s="308"/>
      <c r="F34" s="20"/>
      <c r="G34" s="20"/>
      <c r="H34" s="20"/>
    </row>
    <row r="35" spans="1:9" ht="16" customHeight="1">
      <c r="A35" s="6"/>
      <c r="B35" s="291" t="s">
        <v>39</v>
      </c>
      <c r="C35" s="292"/>
      <c r="D35" s="292"/>
      <c r="E35" s="293"/>
      <c r="F35" s="291" t="s">
        <v>22</v>
      </c>
      <c r="G35" s="292"/>
      <c r="H35" s="293"/>
      <c r="I35" s="43" t="s">
        <v>36</v>
      </c>
    </row>
    <row r="36" spans="1:9" ht="35" customHeight="1">
      <c r="A36" s="6"/>
      <c r="B36" s="297" t="s">
        <v>56</v>
      </c>
      <c r="C36" s="298"/>
      <c r="D36" s="298"/>
      <c r="E36" s="299"/>
      <c r="F36" s="294"/>
      <c r="G36" s="295"/>
      <c r="H36" s="296"/>
      <c r="I36" s="5"/>
    </row>
    <row r="37" spans="1:9" ht="35" customHeight="1">
      <c r="A37" s="6"/>
      <c r="B37" s="297" t="s">
        <v>57</v>
      </c>
      <c r="C37" s="298"/>
      <c r="D37" s="298"/>
      <c r="E37" s="299"/>
      <c r="F37" s="294"/>
      <c r="G37" s="295"/>
      <c r="H37" s="296"/>
      <c r="I37" s="5"/>
    </row>
    <row r="38" spans="1:9" ht="35" customHeight="1">
      <c r="A38" s="6"/>
      <c r="B38" s="297" t="s">
        <v>58</v>
      </c>
      <c r="C38" s="298"/>
      <c r="D38" s="298"/>
      <c r="E38" s="299"/>
      <c r="F38" s="294"/>
      <c r="G38" s="295"/>
      <c r="H38" s="296"/>
      <c r="I38" s="5"/>
    </row>
    <row r="39" spans="1:9" ht="35" customHeight="1">
      <c r="A39" s="6"/>
      <c r="B39" s="297" t="s">
        <v>227</v>
      </c>
      <c r="C39" s="298"/>
      <c r="D39" s="298"/>
      <c r="E39" s="299"/>
      <c r="F39" s="294"/>
      <c r="G39" s="295"/>
      <c r="H39" s="296"/>
      <c r="I39" s="5"/>
    </row>
    <row r="40" spans="1:9">
      <c r="A40" s="6"/>
      <c r="F40" s="20"/>
      <c r="G40" s="20"/>
      <c r="H40" s="20"/>
    </row>
    <row r="41" spans="1:9" ht="22" customHeight="1">
      <c r="A41" s="6"/>
      <c r="B41" s="308" t="s">
        <v>23</v>
      </c>
      <c r="C41" s="308"/>
      <c r="D41" s="308"/>
      <c r="E41" s="308"/>
      <c r="F41" s="20"/>
      <c r="G41" s="20"/>
      <c r="H41" s="20"/>
    </row>
    <row r="42" spans="1:9" ht="16" customHeight="1">
      <c r="A42" s="6"/>
      <c r="B42" s="291" t="s">
        <v>39</v>
      </c>
      <c r="C42" s="292"/>
      <c r="D42" s="292"/>
      <c r="E42" s="293"/>
      <c r="F42" s="291" t="s">
        <v>22</v>
      </c>
      <c r="G42" s="292"/>
      <c r="H42" s="293"/>
      <c r="I42" s="43" t="s">
        <v>36</v>
      </c>
    </row>
    <row r="43" spans="1:9" ht="35" customHeight="1">
      <c r="A43" s="6"/>
      <c r="B43" s="297" t="s">
        <v>59</v>
      </c>
      <c r="C43" s="298"/>
      <c r="D43" s="298"/>
      <c r="E43" s="299"/>
      <c r="F43" s="294"/>
      <c r="G43" s="295"/>
      <c r="H43" s="296"/>
      <c r="I43" s="5"/>
    </row>
    <row r="44" spans="1:9" ht="35" customHeight="1">
      <c r="A44" s="6"/>
      <c r="B44" s="297" t="s">
        <v>60</v>
      </c>
      <c r="C44" s="298"/>
      <c r="D44" s="298"/>
      <c r="E44" s="299"/>
      <c r="F44" s="294"/>
      <c r="G44" s="295"/>
      <c r="H44" s="296"/>
      <c r="I44" s="5"/>
    </row>
    <row r="45" spans="1:9" ht="35" customHeight="1">
      <c r="A45" s="6"/>
      <c r="B45" s="297" t="s">
        <v>61</v>
      </c>
      <c r="C45" s="298"/>
      <c r="D45" s="298"/>
      <c r="E45" s="299"/>
      <c r="F45" s="294"/>
      <c r="G45" s="295"/>
      <c r="H45" s="296"/>
      <c r="I45" s="5"/>
    </row>
    <row r="46" spans="1:9" ht="35" customHeight="1">
      <c r="A46" s="6"/>
      <c r="B46" s="297" t="s">
        <v>62</v>
      </c>
      <c r="C46" s="298"/>
      <c r="D46" s="298"/>
      <c r="E46" s="299"/>
      <c r="F46" s="294"/>
      <c r="G46" s="295"/>
      <c r="H46" s="296"/>
      <c r="I46" s="5"/>
    </row>
    <row r="47" spans="1:9" ht="35" customHeight="1">
      <c r="A47" s="6"/>
      <c r="B47" s="297" t="s">
        <v>63</v>
      </c>
      <c r="C47" s="298"/>
      <c r="D47" s="298"/>
      <c r="E47" s="299"/>
      <c r="F47" s="294"/>
      <c r="G47" s="295"/>
      <c r="H47" s="296"/>
      <c r="I47" s="5"/>
    </row>
    <row r="48" spans="1:9" ht="35" customHeight="1">
      <c r="A48" s="6"/>
      <c r="B48" s="301" t="s">
        <v>94</v>
      </c>
      <c r="C48" s="301"/>
      <c r="D48" s="301"/>
      <c r="E48" s="301"/>
      <c r="F48" s="295"/>
      <c r="G48" s="295"/>
      <c r="H48" s="296"/>
      <c r="I48" s="5"/>
    </row>
    <row r="50" spans="2:9" ht="22" customHeight="1">
      <c r="B50" s="308" t="s">
        <v>17</v>
      </c>
      <c r="C50" s="308"/>
      <c r="D50" s="308"/>
      <c r="E50" s="308"/>
      <c r="F50" s="20"/>
      <c r="G50" s="20"/>
      <c r="H50" s="20"/>
    </row>
    <row r="51" spans="2:9" s="47" customFormat="1" ht="16" customHeight="1">
      <c r="B51" s="291" t="s">
        <v>39</v>
      </c>
      <c r="C51" s="292"/>
      <c r="D51" s="292"/>
      <c r="E51" s="293"/>
      <c r="F51" s="291" t="s">
        <v>22</v>
      </c>
      <c r="G51" s="292"/>
      <c r="H51" s="293"/>
      <c r="I51" s="43" t="s">
        <v>36</v>
      </c>
    </row>
    <row r="52" spans="2:9" ht="90" customHeight="1">
      <c r="B52" s="297" t="s">
        <v>64</v>
      </c>
      <c r="C52" s="298"/>
      <c r="D52" s="298"/>
      <c r="E52" s="299"/>
      <c r="F52" s="294"/>
      <c r="G52" s="295"/>
      <c r="H52" s="296"/>
      <c r="I52" s="5"/>
    </row>
    <row r="53" spans="2:9" ht="35" customHeight="1">
      <c r="B53" s="297" t="s">
        <v>65</v>
      </c>
      <c r="C53" s="298"/>
      <c r="D53" s="298"/>
      <c r="E53" s="299"/>
      <c r="F53" s="294"/>
      <c r="G53" s="295"/>
      <c r="H53" s="296"/>
      <c r="I53" s="5"/>
    </row>
    <row r="54" spans="2:9" ht="35" customHeight="1">
      <c r="B54" s="297" t="s">
        <v>66</v>
      </c>
      <c r="C54" s="298"/>
      <c r="D54" s="298"/>
      <c r="E54" s="299"/>
      <c r="F54" s="312"/>
      <c r="G54" s="313"/>
      <c r="H54" s="314"/>
      <c r="I54" s="5"/>
    </row>
    <row r="55" spans="2:9" ht="35" customHeight="1">
      <c r="B55" s="297" t="s">
        <v>169</v>
      </c>
      <c r="C55" s="298"/>
      <c r="D55" s="298"/>
      <c r="E55" s="299"/>
      <c r="F55" s="294"/>
      <c r="G55" s="295"/>
      <c r="H55" s="296"/>
      <c r="I55" s="5"/>
    </row>
  </sheetData>
  <mergeCells count="66">
    <mergeCell ref="F26:H26"/>
    <mergeCell ref="F25:H25"/>
    <mergeCell ref="F24:H24"/>
    <mergeCell ref="F32:H32"/>
    <mergeCell ref="F38:H38"/>
    <mergeCell ref="F37:H37"/>
    <mergeCell ref="F36:H36"/>
    <mergeCell ref="F35:H35"/>
    <mergeCell ref="F31:H31"/>
    <mergeCell ref="F30:H30"/>
    <mergeCell ref="F29:H29"/>
    <mergeCell ref="F28:H28"/>
    <mergeCell ref="F27:H27"/>
    <mergeCell ref="F22:H22"/>
    <mergeCell ref="F21:H21"/>
    <mergeCell ref="B21:E21"/>
    <mergeCell ref="B22:E22"/>
    <mergeCell ref="F23:H23"/>
    <mergeCell ref="B23:E23"/>
    <mergeCell ref="F20:H20"/>
    <mergeCell ref="B4:C4"/>
    <mergeCell ref="E4:F4"/>
    <mergeCell ref="H4:I4"/>
    <mergeCell ref="B20:E20"/>
    <mergeCell ref="F52:H52"/>
    <mergeCell ref="F51:H51"/>
    <mergeCell ref="F47:H47"/>
    <mergeCell ref="F46:H46"/>
    <mergeCell ref="F48:H48"/>
    <mergeCell ref="F45:H45"/>
    <mergeCell ref="F44:H44"/>
    <mergeCell ref="F43:H43"/>
    <mergeCell ref="F42:H42"/>
    <mergeCell ref="F39:H39"/>
    <mergeCell ref="B54:E54"/>
    <mergeCell ref="B55:E55"/>
    <mergeCell ref="F55:H55"/>
    <mergeCell ref="F54:H54"/>
    <mergeCell ref="B53:E53"/>
    <mergeCell ref="F53:H53"/>
    <mergeCell ref="B42:E42"/>
    <mergeCell ref="B43:E43"/>
    <mergeCell ref="B44:E44"/>
    <mergeCell ref="B45:E45"/>
    <mergeCell ref="B46:E46"/>
    <mergeCell ref="B47:E47"/>
    <mergeCell ref="B50:E50"/>
    <mergeCell ref="B51:E51"/>
    <mergeCell ref="B52:E52"/>
    <mergeCell ref="B48:E48"/>
    <mergeCell ref="B24:E24"/>
    <mergeCell ref="B25:E25"/>
    <mergeCell ref="B41:E41"/>
    <mergeCell ref="B26:E26"/>
    <mergeCell ref="B27:E27"/>
    <mergeCell ref="B28:E28"/>
    <mergeCell ref="B30:E30"/>
    <mergeCell ref="B29:E29"/>
    <mergeCell ref="B31:E31"/>
    <mergeCell ref="B34:E34"/>
    <mergeCell ref="B35:E35"/>
    <mergeCell ref="B36:E36"/>
    <mergeCell ref="B37:E37"/>
    <mergeCell ref="B38:E38"/>
    <mergeCell ref="B32:E32"/>
    <mergeCell ref="B39:E39"/>
  </mergeCells>
  <dataValidations count="3">
    <dataValidation type="list" allowBlank="1" showInputMessage="1" showErrorMessage="1" sqref="F14 I14 C14" xr:uid="{E12A32CD-B3D5-7E4B-9333-AE87A562704D}">
      <formula1>"YES, NO"</formula1>
    </dataValidation>
    <dataValidation type="list" allowBlank="1" showInputMessage="1" showErrorMessage="1" sqref="C7:C8 F7:F8 I7:I8 C13 F13 I13 I21:I32 I36:I39 I43:I48 I52:I55" xr:uid="{71E6B4AA-6E80-4F46-A029-EE91E42B2404}">
      <formula1>"YES, NO, N/A"</formula1>
    </dataValidation>
    <dataValidation type="list" allowBlank="1" showInputMessage="1" showErrorMessage="1" sqref="F10 C10 I10 F15 I15 C15" xr:uid="{5FD11C1E-7F85-5746-AB5D-499279F5869C}">
      <formula1>"-, √, NO, N/A"</formula1>
    </dataValidation>
  </dataValidation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4895-0B39-1741-916A-AD1E6FC304F7}">
  <sheetPr>
    <tabColor theme="9" tint="0.59999389629810485"/>
  </sheetPr>
  <dimension ref="B1:N58"/>
  <sheetViews>
    <sheetView showGridLines="0" zoomScaleNormal="100" workbookViewId="0">
      <selection activeCell="L16" sqref="L16"/>
    </sheetView>
  </sheetViews>
  <sheetFormatPr baseColWidth="10" defaultColWidth="8.83203125" defaultRowHeight="15"/>
  <cols>
    <col min="1" max="1" width="8.83203125" style="10"/>
    <col min="2" max="2" width="35.83203125" style="10" customWidth="1"/>
    <col min="3" max="3" width="8.83203125" style="10" customWidth="1"/>
    <col min="4" max="4" width="2.83203125" style="10" customWidth="1"/>
    <col min="5" max="5" width="35.83203125" style="10" customWidth="1"/>
    <col min="6" max="6" width="8.83203125" style="8" customWidth="1"/>
    <col min="7" max="7" width="2.83203125" style="8" customWidth="1"/>
    <col min="8" max="8" width="35.83203125" style="8" customWidth="1"/>
    <col min="9" max="13" width="8.83203125" style="10"/>
    <col min="14" max="14" width="35.83203125" style="10" customWidth="1"/>
    <col min="15" max="16384" width="8.83203125" style="10"/>
  </cols>
  <sheetData>
    <row r="1" spans="2:14">
      <c r="B1" s="8"/>
      <c r="C1" s="8"/>
      <c r="D1" s="8"/>
      <c r="E1" s="8"/>
    </row>
    <row r="2" spans="2:14" ht="47">
      <c r="B2" s="48" t="s">
        <v>132</v>
      </c>
      <c r="C2" s="48"/>
      <c r="D2" s="48"/>
      <c r="E2" s="48"/>
    </row>
    <row r="3" spans="2:14" ht="22" customHeight="1">
      <c r="B3" s="52" t="s">
        <v>143</v>
      </c>
    </row>
    <row r="4" spans="2:14" ht="30" customHeight="1">
      <c r="B4" s="315" t="s">
        <v>228</v>
      </c>
      <c r="C4" s="315"/>
      <c r="D4" s="315"/>
      <c r="E4" s="315"/>
      <c r="F4" s="315"/>
      <c r="G4" s="315"/>
      <c r="H4" s="315"/>
      <c r="I4" s="315"/>
    </row>
    <row r="5" spans="2:14" ht="16" customHeight="1">
      <c r="B5" s="50"/>
      <c r="C5" s="50"/>
      <c r="D5" s="50"/>
      <c r="E5" s="50"/>
      <c r="F5" s="28"/>
      <c r="G5" s="28"/>
      <c r="H5" s="28"/>
      <c r="I5" s="50"/>
    </row>
    <row r="6" spans="2:14" ht="35" customHeight="1">
      <c r="B6" s="288" t="s">
        <v>319</v>
      </c>
      <c r="C6" s="288"/>
      <c r="D6" s="1"/>
      <c r="E6" s="289" t="s">
        <v>118</v>
      </c>
      <c r="F6" s="289"/>
      <c r="G6" s="3"/>
      <c r="H6" s="290" t="s">
        <v>119</v>
      </c>
      <c r="I6" s="290"/>
    </row>
    <row r="7" spans="2:14" ht="16">
      <c r="B7" s="50"/>
      <c r="C7" s="55" t="s">
        <v>122</v>
      </c>
      <c r="D7" s="50"/>
      <c r="E7" s="50"/>
      <c r="F7" s="28"/>
      <c r="G7" s="28"/>
      <c r="H7" s="28"/>
      <c r="I7" s="50"/>
    </row>
    <row r="8" spans="2:14" ht="16">
      <c r="B8" s="50"/>
      <c r="C8" s="55"/>
      <c r="D8" s="50"/>
      <c r="E8" s="50"/>
      <c r="F8" s="28"/>
      <c r="G8" s="28"/>
      <c r="H8" s="28"/>
      <c r="I8" s="50"/>
    </row>
    <row r="9" spans="2:14" ht="22">
      <c r="B9" s="42" t="s">
        <v>141</v>
      </c>
      <c r="C9" s="16"/>
      <c r="D9" s="1"/>
      <c r="E9" s="13"/>
      <c r="F9" s="16"/>
      <c r="G9" s="3"/>
      <c r="H9" s="10"/>
    </row>
    <row r="10" spans="2:14" ht="68">
      <c r="B10" s="13" t="s">
        <v>180</v>
      </c>
      <c r="C10" s="69"/>
      <c r="D10" s="1"/>
      <c r="E10" s="13" t="s">
        <v>193</v>
      </c>
      <c r="F10" s="70"/>
      <c r="G10" s="3"/>
      <c r="H10" s="3"/>
      <c r="I10" s="17"/>
    </row>
    <row r="11" spans="2:14" ht="51">
      <c r="B11" s="13" t="s">
        <v>179</v>
      </c>
      <c r="C11" s="69"/>
      <c r="D11" s="1"/>
      <c r="E11" s="61" t="s">
        <v>229</v>
      </c>
      <c r="F11" s="70"/>
      <c r="G11" s="3"/>
      <c r="H11" s="3" t="s">
        <v>140</v>
      </c>
      <c r="I11" s="71"/>
    </row>
    <row r="12" spans="2:14" ht="10" customHeight="1" thickBot="1"/>
    <row r="13" spans="2:14" ht="35" customHeight="1" thickBot="1">
      <c r="B13" s="68" t="s">
        <v>302</v>
      </c>
      <c r="C13" s="107" t="s">
        <v>263</v>
      </c>
      <c r="D13" s="1"/>
      <c r="E13" s="68" t="s">
        <v>302</v>
      </c>
      <c r="F13" s="73" t="s">
        <v>263</v>
      </c>
      <c r="G13" s="3"/>
      <c r="H13" s="68" t="s">
        <v>302</v>
      </c>
      <c r="I13" s="108" t="s">
        <v>263</v>
      </c>
      <c r="K13" s="315" t="s">
        <v>569</v>
      </c>
      <c r="L13" s="315"/>
      <c r="M13" s="315"/>
      <c r="N13" s="315"/>
    </row>
    <row r="14" spans="2:14" ht="10" customHeight="1"/>
    <row r="15" spans="2:14" ht="22">
      <c r="B15" s="42" t="s">
        <v>177</v>
      </c>
      <c r="C15" s="55"/>
      <c r="D15" s="50"/>
      <c r="E15" s="50"/>
      <c r="F15" s="28"/>
      <c r="G15" s="3"/>
      <c r="H15" s="3"/>
      <c r="I15" s="17"/>
      <c r="N15" s="13"/>
    </row>
    <row r="16" spans="2:14" ht="46" customHeight="1">
      <c r="B16" s="3" t="s">
        <v>176</v>
      </c>
      <c r="C16" s="69"/>
      <c r="D16" s="1"/>
      <c r="E16" s="50"/>
      <c r="F16" s="28"/>
      <c r="K16" s="72"/>
    </row>
    <row r="17" spans="2:14" ht="62" customHeight="1">
      <c r="B17" s="61" t="s">
        <v>178</v>
      </c>
      <c r="C17" s="69"/>
      <c r="D17" s="1"/>
      <c r="E17" s="61" t="s">
        <v>258</v>
      </c>
      <c r="F17" s="70"/>
      <c r="H17" s="61" t="s">
        <v>230</v>
      </c>
      <c r="I17" s="71"/>
    </row>
    <row r="18" spans="2:14" ht="10" customHeight="1" thickBot="1">
      <c r="B18" s="61"/>
      <c r="C18" s="16"/>
      <c r="D18" s="1"/>
      <c r="E18" s="61"/>
      <c r="F18" s="16"/>
      <c r="H18" s="61"/>
      <c r="I18" s="16"/>
    </row>
    <row r="19" spans="2:14" ht="35" customHeight="1" thickBot="1">
      <c r="B19" s="68" t="s">
        <v>302</v>
      </c>
      <c r="C19" s="107" t="s">
        <v>263</v>
      </c>
      <c r="D19" s="1"/>
      <c r="E19" s="68" t="s">
        <v>302</v>
      </c>
      <c r="F19" s="73" t="s">
        <v>263</v>
      </c>
      <c r="G19" s="3"/>
      <c r="H19" s="68" t="s">
        <v>302</v>
      </c>
      <c r="I19" s="108" t="s">
        <v>263</v>
      </c>
      <c r="K19" s="315" t="s">
        <v>569</v>
      </c>
      <c r="L19" s="315"/>
      <c r="M19" s="315"/>
      <c r="N19" s="315"/>
    </row>
    <row r="20" spans="2:14">
      <c r="B20" s="50"/>
      <c r="C20" s="50"/>
      <c r="D20" s="50"/>
      <c r="E20" s="50"/>
      <c r="F20" s="28"/>
      <c r="G20" s="28"/>
      <c r="H20" s="28"/>
      <c r="I20" s="50"/>
    </row>
    <row r="21" spans="2:14" ht="47">
      <c r="B21" s="62" t="s">
        <v>181</v>
      </c>
      <c r="C21" s="38"/>
      <c r="D21" s="38"/>
      <c r="E21" s="38"/>
      <c r="F21" s="39"/>
      <c r="G21" s="39"/>
      <c r="H21" s="39"/>
      <c r="I21" s="40"/>
    </row>
    <row r="22" spans="2:14">
      <c r="B22" s="50"/>
      <c r="C22" s="50"/>
      <c r="D22" s="50"/>
      <c r="E22" s="50"/>
      <c r="F22" s="28"/>
      <c r="G22" s="28"/>
      <c r="H22" s="28"/>
      <c r="I22" s="50"/>
    </row>
    <row r="23" spans="2:14" ht="22">
      <c r="B23" s="9" t="s">
        <v>23</v>
      </c>
      <c r="C23" s="9"/>
      <c r="D23" s="9"/>
      <c r="E23" s="9"/>
    </row>
    <row r="24" spans="2:14" s="47" customFormat="1" ht="16" customHeight="1">
      <c r="B24" s="291" t="s">
        <v>39</v>
      </c>
      <c r="C24" s="292"/>
      <c r="D24" s="292"/>
      <c r="E24" s="293"/>
      <c r="F24" s="291" t="s">
        <v>22</v>
      </c>
      <c r="G24" s="292"/>
      <c r="H24" s="293"/>
      <c r="I24" s="43" t="s">
        <v>36</v>
      </c>
    </row>
    <row r="25" spans="2:14" ht="35" customHeight="1">
      <c r="B25" s="297" t="s">
        <v>305</v>
      </c>
      <c r="C25" s="298"/>
      <c r="D25" s="298"/>
      <c r="E25" s="299"/>
      <c r="F25" s="319"/>
      <c r="G25" s="320"/>
      <c r="H25" s="321"/>
      <c r="I25" s="5"/>
    </row>
    <row r="26" spans="2:14" ht="35" customHeight="1">
      <c r="B26" s="316" t="s">
        <v>67</v>
      </c>
      <c r="C26" s="317"/>
      <c r="D26" s="317"/>
      <c r="E26" s="318"/>
      <c r="F26" s="57"/>
      <c r="G26" s="58"/>
      <c r="H26" s="59"/>
      <c r="I26" s="5"/>
    </row>
    <row r="27" spans="2:14" ht="35" customHeight="1">
      <c r="B27" s="297" t="s">
        <v>68</v>
      </c>
      <c r="C27" s="298"/>
      <c r="D27" s="298"/>
      <c r="E27" s="299"/>
      <c r="F27" s="319"/>
      <c r="G27" s="320"/>
      <c r="H27" s="321"/>
      <c r="I27" s="5"/>
    </row>
    <row r="29" spans="2:14" ht="22">
      <c r="B29" s="9" t="s">
        <v>304</v>
      </c>
      <c r="C29" s="9"/>
      <c r="D29" s="9"/>
      <c r="E29" s="9"/>
    </row>
    <row r="30" spans="2:14">
      <c r="B30" s="291" t="s">
        <v>39</v>
      </c>
      <c r="C30" s="292"/>
      <c r="D30" s="292"/>
      <c r="E30" s="293"/>
      <c r="F30" s="291" t="s">
        <v>22</v>
      </c>
      <c r="G30" s="292"/>
      <c r="H30" s="293"/>
      <c r="I30" s="43" t="s">
        <v>36</v>
      </c>
    </row>
    <row r="31" spans="2:14" ht="25" customHeight="1">
      <c r="B31" s="297" t="s">
        <v>307</v>
      </c>
      <c r="C31" s="298"/>
      <c r="D31" s="298"/>
      <c r="E31" s="299"/>
      <c r="F31" s="297"/>
      <c r="G31" s="298"/>
      <c r="H31" s="299"/>
      <c r="I31" s="5"/>
    </row>
    <row r="32" spans="2:14" ht="25" customHeight="1">
      <c r="B32" s="297" t="s">
        <v>306</v>
      </c>
      <c r="C32" s="298"/>
      <c r="D32" s="298"/>
      <c r="E32" s="299"/>
      <c r="F32" s="297"/>
      <c r="G32" s="298"/>
      <c r="H32" s="299"/>
      <c r="I32" s="5"/>
    </row>
    <row r="33" spans="2:9" ht="25" customHeight="1">
      <c r="B33" s="297" t="s">
        <v>308</v>
      </c>
      <c r="C33" s="298"/>
      <c r="D33" s="298"/>
      <c r="E33" s="299"/>
      <c r="F33" s="297"/>
      <c r="G33" s="298"/>
      <c r="H33" s="299"/>
      <c r="I33" s="5"/>
    </row>
    <row r="34" spans="2:9" ht="35" customHeight="1">
      <c r="B34" s="297" t="s">
        <v>313</v>
      </c>
      <c r="C34" s="298"/>
      <c r="D34" s="298"/>
      <c r="E34" s="299"/>
      <c r="F34" s="297"/>
      <c r="G34" s="298"/>
      <c r="H34" s="299"/>
      <c r="I34" s="5"/>
    </row>
    <row r="35" spans="2:9" ht="25" customHeight="1">
      <c r="B35" s="122" t="s">
        <v>310</v>
      </c>
      <c r="F35" s="297"/>
      <c r="G35" s="298"/>
      <c r="H35" s="299"/>
      <c r="I35" s="5"/>
    </row>
    <row r="36" spans="2:9" ht="25" customHeight="1">
      <c r="B36" s="122" t="s">
        <v>309</v>
      </c>
      <c r="C36" s="123"/>
      <c r="D36" s="123"/>
      <c r="E36" s="124"/>
      <c r="F36" s="297"/>
      <c r="G36" s="298"/>
      <c r="H36" s="299"/>
      <c r="I36" s="5"/>
    </row>
    <row r="37" spans="2:9" ht="25" customHeight="1">
      <c r="B37" s="122" t="s">
        <v>311</v>
      </c>
      <c r="C37" s="123"/>
      <c r="D37" s="123"/>
      <c r="E37" s="124"/>
      <c r="F37" s="297"/>
      <c r="G37" s="298"/>
      <c r="H37" s="299"/>
      <c r="I37" s="5"/>
    </row>
    <row r="38" spans="2:9" ht="25" customHeight="1">
      <c r="B38" s="122" t="s">
        <v>312</v>
      </c>
      <c r="C38" s="123"/>
      <c r="D38" s="123"/>
      <c r="E38" s="124"/>
      <c r="F38" s="297"/>
      <c r="G38" s="298"/>
      <c r="H38" s="299"/>
      <c r="I38" s="5"/>
    </row>
    <row r="40" spans="2:9" ht="22">
      <c r="B40" s="9" t="s">
        <v>141</v>
      </c>
      <c r="C40" s="9"/>
      <c r="D40" s="9"/>
      <c r="E40" s="9"/>
    </row>
    <row r="41" spans="2:9" ht="16" customHeight="1">
      <c r="B41" s="291" t="s">
        <v>39</v>
      </c>
      <c r="C41" s="292"/>
      <c r="D41" s="292"/>
      <c r="E41" s="293"/>
      <c r="F41" s="291" t="s">
        <v>22</v>
      </c>
      <c r="G41" s="292"/>
      <c r="H41" s="293"/>
      <c r="I41" s="43" t="s">
        <v>36</v>
      </c>
    </row>
    <row r="42" spans="2:9" ht="50" customHeight="1">
      <c r="B42" s="297" t="s">
        <v>208</v>
      </c>
      <c r="C42" s="298"/>
      <c r="D42" s="298"/>
      <c r="E42" s="299"/>
      <c r="F42" s="297"/>
      <c r="G42" s="298"/>
      <c r="H42" s="299"/>
      <c r="I42" s="5"/>
    </row>
    <row r="43" spans="2:9" ht="16" customHeight="1">
      <c r="B43" s="292" t="s">
        <v>72</v>
      </c>
      <c r="C43" s="292"/>
      <c r="D43" s="292"/>
      <c r="E43" s="292"/>
      <c r="I43" s="14"/>
    </row>
    <row r="44" spans="2:9" ht="42" customHeight="1">
      <c r="B44" s="297" t="s">
        <v>233</v>
      </c>
      <c r="C44" s="298"/>
      <c r="D44" s="298"/>
      <c r="E44" s="299"/>
      <c r="F44" s="297"/>
      <c r="G44" s="298"/>
      <c r="H44" s="299"/>
      <c r="I44" s="5"/>
    </row>
    <row r="45" spans="2:9" ht="75" customHeight="1">
      <c r="B45" s="297" t="s">
        <v>234</v>
      </c>
      <c r="C45" s="298"/>
      <c r="D45" s="298"/>
      <c r="E45" s="299"/>
      <c r="F45" s="297"/>
      <c r="G45" s="298"/>
      <c r="H45" s="299"/>
      <c r="I45" s="5"/>
    </row>
    <row r="46" spans="2:9" ht="35" customHeight="1">
      <c r="B46" s="297" t="s">
        <v>166</v>
      </c>
      <c r="C46" s="298"/>
      <c r="D46" s="298"/>
      <c r="E46" s="299"/>
      <c r="F46" s="297"/>
      <c r="G46" s="298"/>
      <c r="H46" s="299"/>
      <c r="I46" s="5"/>
    </row>
    <row r="47" spans="2:9" ht="35" customHeight="1">
      <c r="B47" s="297" t="s">
        <v>163</v>
      </c>
      <c r="C47" s="298"/>
      <c r="D47" s="298"/>
      <c r="E47" s="299"/>
      <c r="F47" s="297"/>
      <c r="G47" s="298"/>
      <c r="H47" s="299"/>
      <c r="I47" s="5"/>
    </row>
    <row r="49" spans="2:9" ht="21">
      <c r="B49" s="308" t="s">
        <v>177</v>
      </c>
      <c r="C49" s="308"/>
      <c r="D49" s="308"/>
      <c r="E49" s="308"/>
    </row>
    <row r="50" spans="2:9">
      <c r="B50" s="291" t="s">
        <v>39</v>
      </c>
      <c r="C50" s="292"/>
      <c r="D50" s="292"/>
      <c r="E50" s="293"/>
      <c r="F50" s="291" t="s">
        <v>22</v>
      </c>
      <c r="G50" s="292"/>
      <c r="H50" s="293"/>
      <c r="I50" s="43" t="s">
        <v>36</v>
      </c>
    </row>
    <row r="51" spans="2:9">
      <c r="B51" s="292" t="s">
        <v>71</v>
      </c>
      <c r="C51" s="292"/>
      <c r="D51" s="292"/>
      <c r="E51" s="292"/>
      <c r="F51" s="11"/>
      <c r="G51" s="11"/>
      <c r="H51" s="11"/>
      <c r="I51" s="15"/>
    </row>
    <row r="52" spans="2:9" ht="35" customHeight="1">
      <c r="B52" s="297" t="s">
        <v>69</v>
      </c>
      <c r="C52" s="298"/>
      <c r="D52" s="298"/>
      <c r="E52" s="299"/>
      <c r="F52" s="305"/>
      <c r="G52" s="306"/>
      <c r="H52" s="307"/>
      <c r="I52" s="5"/>
    </row>
    <row r="53" spans="2:9" ht="45" customHeight="1">
      <c r="B53" s="297" t="s">
        <v>231</v>
      </c>
      <c r="C53" s="298"/>
      <c r="D53" s="298"/>
      <c r="E53" s="299"/>
      <c r="F53" s="297"/>
      <c r="G53" s="298"/>
      <c r="H53" s="299"/>
      <c r="I53" s="5"/>
    </row>
    <row r="54" spans="2:9" ht="35" customHeight="1">
      <c r="B54" s="297" t="s">
        <v>70</v>
      </c>
      <c r="C54" s="298"/>
      <c r="D54" s="298"/>
      <c r="E54" s="299"/>
      <c r="F54" s="297"/>
      <c r="G54" s="298"/>
      <c r="H54" s="299"/>
      <c r="I54" s="5"/>
    </row>
    <row r="55" spans="2:9" ht="35" customHeight="1">
      <c r="B55" s="297" t="s">
        <v>142</v>
      </c>
      <c r="C55" s="298"/>
      <c r="D55" s="298"/>
      <c r="E55" s="299"/>
      <c r="F55" s="297"/>
      <c r="G55" s="298"/>
      <c r="H55" s="299"/>
      <c r="I55" s="5"/>
    </row>
    <row r="56" spans="2:9" ht="50" customHeight="1">
      <c r="B56" s="297" t="s">
        <v>232</v>
      </c>
      <c r="C56" s="298"/>
      <c r="D56" s="298"/>
      <c r="E56" s="299"/>
      <c r="F56" s="297"/>
      <c r="G56" s="298"/>
      <c r="H56" s="299"/>
      <c r="I56" s="5"/>
    </row>
    <row r="57" spans="2:9" ht="35" customHeight="1">
      <c r="B57" s="297" t="s">
        <v>167</v>
      </c>
      <c r="C57" s="298"/>
      <c r="D57" s="298"/>
      <c r="E57" s="299"/>
      <c r="F57" s="297"/>
      <c r="G57" s="298"/>
      <c r="H57" s="299"/>
      <c r="I57" s="5"/>
    </row>
    <row r="58" spans="2:9" ht="37" customHeight="1">
      <c r="B58" s="297" t="s">
        <v>314</v>
      </c>
      <c r="C58" s="298"/>
      <c r="D58" s="298"/>
      <c r="E58" s="299"/>
      <c r="F58" s="297"/>
      <c r="G58" s="298"/>
      <c r="H58" s="299"/>
      <c r="I58" s="5"/>
    </row>
  </sheetData>
  <mergeCells count="58">
    <mergeCell ref="B47:E47"/>
    <mergeCell ref="B6:C6"/>
    <mergeCell ref="E6:F6"/>
    <mergeCell ref="H6:I6"/>
    <mergeCell ref="F24:H24"/>
    <mergeCell ref="F25:H25"/>
    <mergeCell ref="F27:H27"/>
    <mergeCell ref="F41:H41"/>
    <mergeCell ref="F42:H42"/>
    <mergeCell ref="F44:H44"/>
    <mergeCell ref="F45:H45"/>
    <mergeCell ref="F46:H46"/>
    <mergeCell ref="F47:H47"/>
    <mergeCell ref="B42:E42"/>
    <mergeCell ref="B43:E43"/>
    <mergeCell ref="B44:E44"/>
    <mergeCell ref="B45:E45"/>
    <mergeCell ref="B46:E46"/>
    <mergeCell ref="B4:I4"/>
    <mergeCell ref="B24:E24"/>
    <mergeCell ref="B25:E25"/>
    <mergeCell ref="B27:E27"/>
    <mergeCell ref="B41:E41"/>
    <mergeCell ref="B26:E26"/>
    <mergeCell ref="B30:E30"/>
    <mergeCell ref="F30:H30"/>
    <mergeCell ref="B31:E31"/>
    <mergeCell ref="F31:H31"/>
    <mergeCell ref="B32:E32"/>
    <mergeCell ref="F32:H32"/>
    <mergeCell ref="B33:E33"/>
    <mergeCell ref="F33:H33"/>
    <mergeCell ref="B55:E55"/>
    <mergeCell ref="F55:H55"/>
    <mergeCell ref="B56:E56"/>
    <mergeCell ref="F56:H56"/>
    <mergeCell ref="B49:E49"/>
    <mergeCell ref="B50:E50"/>
    <mergeCell ref="F50:H50"/>
    <mergeCell ref="B51:E51"/>
    <mergeCell ref="B52:E52"/>
    <mergeCell ref="F52:H52"/>
    <mergeCell ref="K13:N13"/>
    <mergeCell ref="K19:N19"/>
    <mergeCell ref="B58:E58"/>
    <mergeCell ref="F58:H58"/>
    <mergeCell ref="F37:H37"/>
    <mergeCell ref="F38:H38"/>
    <mergeCell ref="B34:E34"/>
    <mergeCell ref="F34:H34"/>
    <mergeCell ref="F35:H35"/>
    <mergeCell ref="F36:H36"/>
    <mergeCell ref="B53:E53"/>
    <mergeCell ref="F53:H53"/>
    <mergeCell ref="B57:E57"/>
    <mergeCell ref="F57:H57"/>
    <mergeCell ref="B54:E54"/>
    <mergeCell ref="F54:H54"/>
  </mergeCells>
  <dataValidations count="3">
    <dataValidation type="list" allowBlank="1" showInputMessage="1" showErrorMessage="1" sqref="I18 F18 I43 F9 C18 C9 I10" xr:uid="{F74CC8BA-0CAE-8043-9D28-E082AD4E3405}">
      <formula1>"YES, NO"</formula1>
    </dataValidation>
    <dataValidation type="list" allowBlank="1" showInputMessage="1" showErrorMessage="1" sqref="C10:C11 C16:C17 F10:F11 F17 I11 I17 I25:I27 I42 I44:I47 I52:I58 I31:I38" xr:uid="{9F6C8D9D-EB18-F248-8311-08B5018BAEEC}">
      <formula1>"YES, NO, N/A"</formula1>
    </dataValidation>
    <dataValidation type="list" allowBlank="1" showInputMessage="1" showErrorMessage="1" sqref="F13 C13 I13 F19 C19 I19" xr:uid="{DA8F6DB9-2273-9048-B47C-C9A8AB5162CE}">
      <formula1>"-, √, NO, N/A"</formula1>
    </dataValidation>
  </dataValidation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9F07-CE00-406B-8E3F-B303D3EA3C6D}">
  <sheetPr>
    <tabColor rgb="FFFF0000"/>
  </sheetPr>
  <dimension ref="B2:Q78"/>
  <sheetViews>
    <sheetView showGridLines="0" zoomScaleNormal="100" workbookViewId="0"/>
  </sheetViews>
  <sheetFormatPr baseColWidth="10" defaultColWidth="11" defaultRowHeight="16"/>
  <cols>
    <col min="1" max="1" width="5.83203125" style="193" customWidth="1"/>
    <col min="2" max="3" width="30.6640625" style="193" customWidth="1"/>
    <col min="4" max="4" width="30.6640625" style="211" customWidth="1"/>
    <col min="5" max="5" width="1" style="193" customWidth="1"/>
    <col min="6" max="6" width="20.83203125" style="193" customWidth="1"/>
    <col min="7" max="7" width="20.83203125" style="195" customWidth="1"/>
    <col min="8" max="8" width="4.5" style="193" customWidth="1"/>
    <col min="9" max="9" width="17.6640625" style="193" bestFit="1" customWidth="1"/>
    <col min="10" max="10" width="22.33203125" style="193" bestFit="1" customWidth="1"/>
    <col min="11" max="16384" width="11" style="193"/>
  </cols>
  <sheetData>
    <row r="2" spans="2:17" ht="47">
      <c r="B2" s="191" t="s">
        <v>171</v>
      </c>
      <c r="C2" s="191"/>
      <c r="D2" s="192"/>
      <c r="E2" s="325"/>
      <c r="F2" s="325"/>
      <c r="G2" s="325"/>
      <c r="M2" s="326"/>
      <c r="N2" s="326"/>
      <c r="O2" s="326"/>
    </row>
    <row r="3" spans="2:17">
      <c r="B3" s="194"/>
      <c r="C3" s="194"/>
      <c r="D3" s="194"/>
      <c r="I3" s="327" t="s">
        <v>468</v>
      </c>
      <c r="J3" s="327"/>
      <c r="K3" s="327"/>
      <c r="M3" s="326"/>
      <c r="N3" s="326"/>
      <c r="O3" s="326"/>
    </row>
    <row r="4" spans="2:17" ht="40" customHeight="1">
      <c r="B4" s="196" t="s">
        <v>172</v>
      </c>
      <c r="C4" s="196"/>
      <c r="D4" s="197"/>
      <c r="E4" s="198"/>
      <c r="F4" s="198"/>
      <c r="G4" s="199"/>
      <c r="I4" s="327"/>
      <c r="J4" s="327"/>
      <c r="K4" s="327"/>
      <c r="M4" s="326"/>
      <c r="N4" s="326"/>
      <c r="O4" s="326"/>
    </row>
    <row r="5" spans="2:17" ht="5.25" customHeight="1">
      <c r="D5" s="195"/>
      <c r="M5" s="326"/>
      <c r="N5" s="326"/>
      <c r="O5" s="326"/>
    </row>
    <row r="6" spans="2:17" s="200" customFormat="1" ht="21" customHeight="1">
      <c r="B6" s="200" t="s">
        <v>469</v>
      </c>
      <c r="C6" s="200" t="s">
        <v>323</v>
      </c>
      <c r="D6" s="200" t="s">
        <v>470</v>
      </c>
      <c r="F6" s="200" t="s">
        <v>434</v>
      </c>
      <c r="G6" s="200" t="s">
        <v>435</v>
      </c>
      <c r="I6" s="200" t="s">
        <v>471</v>
      </c>
    </row>
    <row r="7" spans="2:17" ht="21" customHeight="1">
      <c r="B7" s="256"/>
      <c r="C7" s="179" t="s">
        <v>438</v>
      </c>
      <c r="D7" s="180"/>
      <c r="E7" s="201"/>
      <c r="F7" s="219" t="str">
        <f>IFERROR(VLOOKUP(C7,Table17[#All],2,FALSE),"-")</f>
        <v>-</v>
      </c>
      <c r="G7" s="220" t="str">
        <f>IFERROR(D7*F7,"0")</f>
        <v>0</v>
      </c>
      <c r="I7" s="202" t="s">
        <v>472</v>
      </c>
      <c r="J7" s="202" t="s">
        <v>442</v>
      </c>
      <c r="N7" s="203"/>
      <c r="O7" s="203"/>
      <c r="P7" s="203"/>
      <c r="Q7" s="203"/>
    </row>
    <row r="8" spans="2:17" ht="21" customHeight="1">
      <c r="B8" s="256"/>
      <c r="C8" s="179" t="s">
        <v>438</v>
      </c>
      <c r="D8" s="180"/>
      <c r="E8" s="201"/>
      <c r="F8" s="219" t="str">
        <f>IFERROR(VLOOKUP(C8,Table17[#All],2,FALSE),"-")</f>
        <v>-</v>
      </c>
      <c r="G8" s="220" t="str">
        <f t="shared" ref="G8:G18" si="0">IFERROR(D8*F8,"0")</f>
        <v>0</v>
      </c>
      <c r="I8" s="204" t="s">
        <v>172</v>
      </c>
      <c r="J8" s="222">
        <f>G20</f>
        <v>0</v>
      </c>
      <c r="M8" s="203"/>
      <c r="N8" s="203"/>
      <c r="O8" s="203"/>
      <c r="P8" s="203"/>
      <c r="Q8" s="203"/>
    </row>
    <row r="9" spans="2:17" ht="21" customHeight="1">
      <c r="B9" s="179"/>
      <c r="C9" s="179" t="s">
        <v>438</v>
      </c>
      <c r="D9" s="180"/>
      <c r="E9" s="201"/>
      <c r="F9" s="219" t="str">
        <f>IFERROR(VLOOKUP(C9,Table17[#All],2,FALSE),"-")</f>
        <v>-</v>
      </c>
      <c r="G9" s="220" t="str">
        <f t="shared" si="0"/>
        <v>0</v>
      </c>
      <c r="I9" s="204" t="s">
        <v>173</v>
      </c>
      <c r="J9" s="222">
        <f>G38</f>
        <v>0</v>
      </c>
      <c r="M9" s="203"/>
      <c r="N9" s="203"/>
      <c r="O9" s="203"/>
      <c r="P9" s="203"/>
      <c r="Q9" s="203"/>
    </row>
    <row r="10" spans="2:17" ht="21" customHeight="1">
      <c r="B10" s="179"/>
      <c r="C10" s="179" t="s">
        <v>438</v>
      </c>
      <c r="D10" s="180"/>
      <c r="E10" s="201"/>
      <c r="F10" s="219" t="str">
        <f>IFERROR(VLOOKUP(C10,Table17[#All],2,FALSE),"-")</f>
        <v>-</v>
      </c>
      <c r="G10" s="220" t="str">
        <f t="shared" si="0"/>
        <v>0</v>
      </c>
      <c r="I10" s="204" t="s">
        <v>473</v>
      </c>
      <c r="J10" s="222">
        <f>SUMIF($C$43:$C$54,'Emission factors and lists'!M3,$G$43:$G$54)</f>
        <v>0</v>
      </c>
    </row>
    <row r="11" spans="2:17" ht="21" customHeight="1">
      <c r="B11" s="179"/>
      <c r="C11" s="179" t="s">
        <v>438</v>
      </c>
      <c r="D11" s="180"/>
      <c r="E11" s="201"/>
      <c r="F11" s="219" t="str">
        <f>IFERROR(VLOOKUP(C11,Table17[#All],2,FALSE),"-")</f>
        <v>-</v>
      </c>
      <c r="G11" s="220" t="str">
        <f t="shared" si="0"/>
        <v>0</v>
      </c>
      <c r="I11" s="204" t="s">
        <v>474</v>
      </c>
      <c r="J11" s="222">
        <f>SUMIF($C$43:$C$54,'Emission factors and lists'!M4,$G$43:$G$54)</f>
        <v>0</v>
      </c>
    </row>
    <row r="12" spans="2:17" ht="21" customHeight="1">
      <c r="B12" s="179"/>
      <c r="C12" s="179" t="s">
        <v>438</v>
      </c>
      <c r="D12" s="180"/>
      <c r="E12" s="201"/>
      <c r="F12" s="219" t="str">
        <f>IFERROR(VLOOKUP(C12,Table17[#All],2,FALSE),"-")</f>
        <v>-</v>
      </c>
      <c r="G12" s="220" t="str">
        <f t="shared" si="0"/>
        <v>0</v>
      </c>
      <c r="I12" s="204" t="s">
        <v>475</v>
      </c>
      <c r="J12" s="222">
        <f>SUMIF($C$43:$C$54,'Emission factors and lists'!M5,$G$43:$G$54)</f>
        <v>0</v>
      </c>
    </row>
    <row r="13" spans="2:17" ht="21" customHeight="1">
      <c r="B13" s="179"/>
      <c r="C13" s="179" t="s">
        <v>438</v>
      </c>
      <c r="D13" s="180"/>
      <c r="E13" s="201"/>
      <c r="F13" s="219" t="str">
        <f>IFERROR(VLOOKUP(C13,Table17[#All],2,FALSE),"-")</f>
        <v>-</v>
      </c>
      <c r="G13" s="220" t="str">
        <f t="shared" si="0"/>
        <v>0</v>
      </c>
      <c r="I13" s="204" t="s">
        <v>476</v>
      </c>
      <c r="J13" s="222">
        <f>SUMIF($C$43:$C$54,'Emission factors and lists'!M6,$G$43:$G$54)</f>
        <v>0</v>
      </c>
    </row>
    <row r="14" spans="2:17" ht="21" customHeight="1">
      <c r="B14" s="179"/>
      <c r="C14" s="179" t="s">
        <v>438</v>
      </c>
      <c r="D14" s="180"/>
      <c r="E14" s="201"/>
      <c r="F14" s="219" t="str">
        <f>IFERROR(VLOOKUP(C14,Table17[#All],2,FALSE),"-")</f>
        <v>-</v>
      </c>
      <c r="G14" s="220" t="str">
        <f t="shared" si="0"/>
        <v>0</v>
      </c>
      <c r="H14" s="205"/>
      <c r="I14" s="204" t="s">
        <v>477</v>
      </c>
      <c r="J14" s="222">
        <f>SUMIF($C$43:$C$54,'Emission factors and lists'!M7,$G$43:$G$54)</f>
        <v>0</v>
      </c>
    </row>
    <row r="15" spans="2:17" ht="21" customHeight="1">
      <c r="B15" s="179"/>
      <c r="C15" s="179" t="s">
        <v>438</v>
      </c>
      <c r="D15" s="180"/>
      <c r="E15" s="201"/>
      <c r="F15" s="219" t="str">
        <f>IFERROR(VLOOKUP(C15,Table17[#All],2,FALSE),"-")</f>
        <v>-</v>
      </c>
      <c r="G15" s="220" t="str">
        <f t="shared" si="0"/>
        <v>0</v>
      </c>
      <c r="I15" s="206" t="s">
        <v>478</v>
      </c>
      <c r="J15" s="222">
        <f>SUMIF($C$43:$C$54,'Emission factors and lists'!M8,$G$43:$G$54)</f>
        <v>0</v>
      </c>
    </row>
    <row r="16" spans="2:17" ht="21" customHeight="1">
      <c r="B16" s="179"/>
      <c r="C16" s="179" t="s">
        <v>438</v>
      </c>
      <c r="D16" s="180"/>
      <c r="E16" s="201"/>
      <c r="F16" s="219" t="str">
        <f>IFERROR(VLOOKUP(C16,Table17[#All],2,FALSE),"-")</f>
        <v>-</v>
      </c>
      <c r="G16" s="220" t="str">
        <f t="shared" si="0"/>
        <v>0</v>
      </c>
      <c r="I16" s="205" t="s">
        <v>572</v>
      </c>
      <c r="J16" s="207">
        <f>SUM(J8:J15)</f>
        <v>0</v>
      </c>
    </row>
    <row r="17" spans="2:7" ht="21" customHeight="1">
      <c r="B17" s="179"/>
      <c r="C17" s="179" t="s">
        <v>438</v>
      </c>
      <c r="D17" s="180"/>
      <c r="E17" s="201"/>
      <c r="F17" s="219" t="str">
        <f>IFERROR(VLOOKUP(C17,Table17[#All],2,FALSE),"-")</f>
        <v>-</v>
      </c>
      <c r="G17" s="220" t="str">
        <f t="shared" si="0"/>
        <v>0</v>
      </c>
    </row>
    <row r="18" spans="2:7" ht="21" customHeight="1">
      <c r="B18" s="179"/>
      <c r="C18" s="179" t="s">
        <v>438</v>
      </c>
      <c r="D18" s="180"/>
      <c r="E18" s="201"/>
      <c r="F18" s="219" t="str">
        <f>IFERROR(VLOOKUP(C18,Table17[#All],2,FALSE),"-")</f>
        <v>-</v>
      </c>
      <c r="G18" s="220" t="str">
        <f t="shared" si="0"/>
        <v>0</v>
      </c>
    </row>
    <row r="19" spans="2:7" ht="5.25" customHeight="1" thickBot="1">
      <c r="D19" s="208"/>
    </row>
    <row r="20" spans="2:7" s="209" customFormat="1" ht="40" customHeight="1" thickBot="1">
      <c r="B20" s="328" t="s">
        <v>562</v>
      </c>
      <c r="C20" s="328"/>
      <c r="D20" s="328"/>
      <c r="F20" s="210" t="s">
        <v>442</v>
      </c>
      <c r="G20" s="221">
        <f>SUM(G7:G18)</f>
        <v>0</v>
      </c>
    </row>
    <row r="21" spans="2:7" s="209" customFormat="1" ht="21" customHeight="1">
      <c r="D21" s="211"/>
      <c r="G21" s="212"/>
    </row>
    <row r="22" spans="2:7" s="216" customFormat="1" ht="40" customHeight="1">
      <c r="B22" s="213" t="s">
        <v>173</v>
      </c>
      <c r="C22" s="213"/>
      <c r="D22" s="214"/>
      <c r="E22" s="215"/>
      <c r="F22" s="215"/>
      <c r="G22" s="215"/>
    </row>
    <row r="23" spans="2:7" ht="5.25" customHeight="1">
      <c r="D23" s="195"/>
    </row>
    <row r="24" spans="2:7" ht="21" customHeight="1">
      <c r="B24" s="200" t="s">
        <v>469</v>
      </c>
      <c r="C24" s="200" t="s">
        <v>479</v>
      </c>
      <c r="E24" s="200"/>
      <c r="F24" s="200" t="s">
        <v>434</v>
      </c>
      <c r="G24" s="200" t="s">
        <v>435</v>
      </c>
    </row>
    <row r="25" spans="2:7" ht="21" customHeight="1">
      <c r="B25" s="179"/>
      <c r="C25" s="181"/>
      <c r="D25" s="209"/>
      <c r="E25" s="201"/>
      <c r="F25" s="219">
        <f>'Emission factors and lists'!$BF$2</f>
        <v>0.18292892617449699</v>
      </c>
      <c r="G25" s="220">
        <f>IFERROR(F25*C25,"0")</f>
        <v>0</v>
      </c>
    </row>
    <row r="26" spans="2:7" ht="21" customHeight="1">
      <c r="B26" s="179"/>
      <c r="C26" s="181"/>
      <c r="D26" s="209"/>
      <c r="E26" s="201"/>
      <c r="F26" s="219">
        <f>'Emission factors and lists'!$BF$2</f>
        <v>0.18292892617449699</v>
      </c>
      <c r="G26" s="220">
        <f t="shared" ref="G26:G36" si="1">IFERROR(F26*C26,"0")</f>
        <v>0</v>
      </c>
    </row>
    <row r="27" spans="2:7" ht="21" customHeight="1">
      <c r="B27" s="179"/>
      <c r="C27" s="181"/>
      <c r="D27" s="209"/>
      <c r="E27" s="201"/>
      <c r="F27" s="219">
        <f>'Emission factors and lists'!$BF$2</f>
        <v>0.18292892617449699</v>
      </c>
      <c r="G27" s="220">
        <f t="shared" si="1"/>
        <v>0</v>
      </c>
    </row>
    <row r="28" spans="2:7" ht="21" customHeight="1">
      <c r="B28" s="179"/>
      <c r="C28" s="181"/>
      <c r="D28" s="209"/>
      <c r="E28" s="201"/>
      <c r="F28" s="219">
        <f>'Emission factors and lists'!$BF$2</f>
        <v>0.18292892617449699</v>
      </c>
      <c r="G28" s="220">
        <f t="shared" si="1"/>
        <v>0</v>
      </c>
    </row>
    <row r="29" spans="2:7" ht="21" customHeight="1">
      <c r="B29" s="179"/>
      <c r="C29" s="181"/>
      <c r="D29" s="209"/>
      <c r="E29" s="201"/>
      <c r="F29" s="219">
        <f>'Emission factors and lists'!$BF$2</f>
        <v>0.18292892617449699</v>
      </c>
      <c r="G29" s="220">
        <f t="shared" si="1"/>
        <v>0</v>
      </c>
    </row>
    <row r="30" spans="2:7" ht="21" customHeight="1">
      <c r="B30" s="179"/>
      <c r="C30" s="181"/>
      <c r="D30" s="209"/>
      <c r="E30" s="201"/>
      <c r="F30" s="219">
        <f>'Emission factors and lists'!$BF$2</f>
        <v>0.18292892617449699</v>
      </c>
      <c r="G30" s="220">
        <f t="shared" si="1"/>
        <v>0</v>
      </c>
    </row>
    <row r="31" spans="2:7" ht="21" customHeight="1">
      <c r="B31" s="179"/>
      <c r="C31" s="181"/>
      <c r="D31" s="209"/>
      <c r="E31" s="201"/>
      <c r="F31" s="219">
        <f>'Emission factors and lists'!$BF$2</f>
        <v>0.18292892617449699</v>
      </c>
      <c r="G31" s="220">
        <f t="shared" si="1"/>
        <v>0</v>
      </c>
    </row>
    <row r="32" spans="2:7" ht="21" customHeight="1">
      <c r="B32" s="179"/>
      <c r="C32" s="181"/>
      <c r="D32" s="209"/>
      <c r="E32" s="201"/>
      <c r="F32" s="219">
        <f>'Emission factors and lists'!$BF$2</f>
        <v>0.18292892617449699</v>
      </c>
      <c r="G32" s="220">
        <f t="shared" si="1"/>
        <v>0</v>
      </c>
    </row>
    <row r="33" spans="2:7" ht="21" customHeight="1">
      <c r="B33" s="179"/>
      <c r="C33" s="181"/>
      <c r="D33" s="209"/>
      <c r="E33" s="201"/>
      <c r="F33" s="219">
        <f>'Emission factors and lists'!$BF$2</f>
        <v>0.18292892617449699</v>
      </c>
      <c r="G33" s="220">
        <f t="shared" si="1"/>
        <v>0</v>
      </c>
    </row>
    <row r="34" spans="2:7" ht="21" customHeight="1">
      <c r="B34" s="179"/>
      <c r="C34" s="181"/>
      <c r="D34" s="209"/>
      <c r="E34" s="201"/>
      <c r="F34" s="219">
        <f>'Emission factors and lists'!$BF$2</f>
        <v>0.18292892617449699</v>
      </c>
      <c r="G34" s="220">
        <f t="shared" si="1"/>
        <v>0</v>
      </c>
    </row>
    <row r="35" spans="2:7" ht="21" customHeight="1">
      <c r="B35" s="179"/>
      <c r="C35" s="181"/>
      <c r="D35" s="209"/>
      <c r="E35" s="201"/>
      <c r="F35" s="219">
        <f>'Emission factors and lists'!$BF$2</f>
        <v>0.18292892617449699</v>
      </c>
      <c r="G35" s="220">
        <f t="shared" si="1"/>
        <v>0</v>
      </c>
    </row>
    <row r="36" spans="2:7" ht="21" customHeight="1">
      <c r="B36" s="179"/>
      <c r="C36" s="181"/>
      <c r="D36" s="209"/>
      <c r="E36" s="201"/>
      <c r="F36" s="219">
        <f>'Emission factors and lists'!$BF$2</f>
        <v>0.18292892617449699</v>
      </c>
      <c r="G36" s="220">
        <f t="shared" si="1"/>
        <v>0</v>
      </c>
    </row>
    <row r="37" spans="2:7" ht="5.25" customHeight="1" thickBot="1">
      <c r="D37" s="208"/>
    </row>
    <row r="38" spans="2:7" ht="40" customHeight="1" thickBot="1">
      <c r="B38" s="322" t="s">
        <v>563</v>
      </c>
      <c r="C38" s="322"/>
      <c r="D38" s="322"/>
      <c r="E38" s="209"/>
      <c r="F38" s="210" t="s">
        <v>442</v>
      </c>
      <c r="G38" s="221">
        <f>SUM(G25:G36)</f>
        <v>0</v>
      </c>
    </row>
    <row r="39" spans="2:7" ht="21" customHeight="1"/>
    <row r="40" spans="2:7" s="216" customFormat="1" ht="40" customHeight="1">
      <c r="B40" s="213" t="s">
        <v>480</v>
      </c>
      <c r="C40" s="213"/>
      <c r="D40" s="214"/>
      <c r="E40" s="215"/>
      <c r="F40" s="215"/>
      <c r="G40" s="215"/>
    </row>
    <row r="41" spans="2:7" ht="5.25" customHeight="1">
      <c r="D41" s="195"/>
    </row>
    <row r="42" spans="2:7" ht="21" customHeight="1">
      <c r="B42" s="200" t="s">
        <v>469</v>
      </c>
      <c r="C42" s="200" t="s">
        <v>326</v>
      </c>
      <c r="D42" s="200" t="s">
        <v>481</v>
      </c>
      <c r="E42" s="200"/>
      <c r="F42" s="200" t="s">
        <v>434</v>
      </c>
      <c r="G42" s="200" t="s">
        <v>435</v>
      </c>
    </row>
    <row r="43" spans="2:7" ht="21" customHeight="1">
      <c r="B43" s="179"/>
      <c r="C43" s="179" t="s">
        <v>557</v>
      </c>
      <c r="D43" s="179"/>
      <c r="E43" s="201"/>
      <c r="F43" s="219" t="str">
        <f>IFERROR(VLOOKUP(C43,Table28[[#All],[Fuel]:[Emission factor]],2,FALSE),"-")</f>
        <v>-</v>
      </c>
      <c r="G43" s="220" t="str">
        <f>IFERROR(F43*D43,"0")</f>
        <v>0</v>
      </c>
    </row>
    <row r="44" spans="2:7" ht="21" customHeight="1">
      <c r="B44" s="179"/>
      <c r="C44" s="179" t="s">
        <v>557</v>
      </c>
      <c r="D44" s="179"/>
      <c r="E44" s="201"/>
      <c r="F44" s="219" t="str">
        <f>IFERROR(VLOOKUP(C44,Table28[[#All],[Fuel]:[Emission factor]],2,FALSE),"-")</f>
        <v>-</v>
      </c>
      <c r="G44" s="220" t="str">
        <f t="shared" ref="G44:G54" si="2">IFERROR(F44*D44,"0")</f>
        <v>0</v>
      </c>
    </row>
    <row r="45" spans="2:7" ht="21" customHeight="1">
      <c r="B45" s="179"/>
      <c r="C45" s="179" t="s">
        <v>557</v>
      </c>
      <c r="D45" s="179"/>
      <c r="E45" s="201"/>
      <c r="F45" s="219" t="str">
        <f>IFERROR(VLOOKUP(C45,Table28[[#All],[Fuel]:[Emission factor]],2,FALSE),"-")</f>
        <v>-</v>
      </c>
      <c r="G45" s="220" t="str">
        <f t="shared" si="2"/>
        <v>0</v>
      </c>
    </row>
    <row r="46" spans="2:7" ht="21" customHeight="1">
      <c r="B46" s="179"/>
      <c r="C46" s="179" t="s">
        <v>557</v>
      </c>
      <c r="D46" s="179"/>
      <c r="E46" s="201"/>
      <c r="F46" s="219" t="str">
        <f>IFERROR(VLOOKUP(C46,Table28[[#All],[Fuel]:[Emission factor]],2,FALSE),"-")</f>
        <v>-</v>
      </c>
      <c r="G46" s="220" t="str">
        <f t="shared" si="2"/>
        <v>0</v>
      </c>
    </row>
    <row r="47" spans="2:7" ht="21" customHeight="1">
      <c r="B47" s="179"/>
      <c r="C47" s="179" t="s">
        <v>557</v>
      </c>
      <c r="D47" s="179"/>
      <c r="E47" s="201"/>
      <c r="F47" s="219" t="str">
        <f>IFERROR(VLOOKUP(C47,Table28[[#All],[Fuel]:[Emission factor]],2,FALSE),"-")</f>
        <v>-</v>
      </c>
      <c r="G47" s="220" t="str">
        <f t="shared" ref="G47" si="3">IFERROR(F47*D47,"0")</f>
        <v>0</v>
      </c>
    </row>
    <row r="48" spans="2:7" ht="21" customHeight="1">
      <c r="B48" s="179"/>
      <c r="C48" s="179" t="s">
        <v>557</v>
      </c>
      <c r="D48" s="179"/>
      <c r="E48" s="201"/>
      <c r="F48" s="219" t="str">
        <f>IFERROR(VLOOKUP(C48,Table28[[#All],[Fuel]:[Emission factor]],2,FALSE),"-")</f>
        <v>-</v>
      </c>
      <c r="G48" s="220" t="str">
        <f t="shared" si="2"/>
        <v>0</v>
      </c>
    </row>
    <row r="49" spans="2:8" ht="21" customHeight="1">
      <c r="B49" s="179"/>
      <c r="C49" s="179" t="s">
        <v>557</v>
      </c>
      <c r="D49" s="179"/>
      <c r="E49" s="201"/>
      <c r="F49" s="219" t="str">
        <f>IFERROR(VLOOKUP(C49,Table28[[#All],[Fuel]:[Emission factor]],2,FALSE),"-")</f>
        <v>-</v>
      </c>
      <c r="G49" s="220" t="str">
        <f t="shared" si="2"/>
        <v>0</v>
      </c>
    </row>
    <row r="50" spans="2:8" ht="21" customHeight="1">
      <c r="B50" s="179"/>
      <c r="C50" s="179" t="s">
        <v>557</v>
      </c>
      <c r="D50" s="179"/>
      <c r="E50" s="201"/>
      <c r="F50" s="219" t="str">
        <f>IFERROR(VLOOKUP(C50,Table28[[#All],[Fuel]:[Emission factor]],2,FALSE),"-")</f>
        <v>-</v>
      </c>
      <c r="G50" s="220" t="str">
        <f t="shared" si="2"/>
        <v>0</v>
      </c>
    </row>
    <row r="51" spans="2:8" ht="21" customHeight="1">
      <c r="B51" s="179"/>
      <c r="C51" s="179" t="s">
        <v>557</v>
      </c>
      <c r="D51" s="179"/>
      <c r="E51" s="201"/>
      <c r="F51" s="219" t="str">
        <f>IFERROR(VLOOKUP(C51,Table28[[#All],[Fuel]:[Emission factor]],2,FALSE),"-")</f>
        <v>-</v>
      </c>
      <c r="G51" s="220" t="str">
        <f t="shared" si="2"/>
        <v>0</v>
      </c>
    </row>
    <row r="52" spans="2:8" ht="21" customHeight="1">
      <c r="B52" s="179"/>
      <c r="C52" s="179" t="s">
        <v>557</v>
      </c>
      <c r="D52" s="179"/>
      <c r="E52" s="201"/>
      <c r="F52" s="219" t="str">
        <f>IFERROR(VLOOKUP(C52,Table28[[#All],[Fuel]:[Emission factor]],2,FALSE),"-")</f>
        <v>-</v>
      </c>
      <c r="G52" s="220" t="str">
        <f t="shared" si="2"/>
        <v>0</v>
      </c>
    </row>
    <row r="53" spans="2:8" ht="21" customHeight="1">
      <c r="B53" s="179"/>
      <c r="C53" s="179" t="s">
        <v>557</v>
      </c>
      <c r="D53" s="179"/>
      <c r="E53" s="201"/>
      <c r="F53" s="219" t="str">
        <f>IFERROR(VLOOKUP(C53,Table28[[#All],[Fuel]:[Emission factor]],2,FALSE),"-")</f>
        <v>-</v>
      </c>
      <c r="G53" s="220" t="str">
        <f t="shared" si="2"/>
        <v>0</v>
      </c>
    </row>
    <row r="54" spans="2:8" ht="21" customHeight="1">
      <c r="B54" s="179"/>
      <c r="C54" s="179" t="s">
        <v>557</v>
      </c>
      <c r="D54" s="179"/>
      <c r="E54" s="201"/>
      <c r="F54" s="219" t="str">
        <f>IFERROR(VLOOKUP(C54,Table28[[#All],[Fuel]:[Emission factor]],2,FALSE),"-")</f>
        <v>-</v>
      </c>
      <c r="G54" s="220" t="str">
        <f t="shared" si="2"/>
        <v>0</v>
      </c>
    </row>
    <row r="55" spans="2:8" ht="5.25" customHeight="1" thickBot="1">
      <c r="D55" s="208"/>
    </row>
    <row r="56" spans="2:8" ht="40" customHeight="1" thickBot="1">
      <c r="B56" s="322" t="s">
        <v>564</v>
      </c>
      <c r="C56" s="322"/>
      <c r="D56" s="322"/>
      <c r="E56" s="209"/>
      <c r="F56" s="210" t="s">
        <v>442</v>
      </c>
      <c r="G56" s="221">
        <f>SUM(G43:G54)</f>
        <v>0</v>
      </c>
    </row>
    <row r="57" spans="2:8" ht="21" customHeight="1"/>
    <row r="58" spans="2:8" ht="21" customHeight="1"/>
    <row r="59" spans="2:8" ht="21" customHeight="1">
      <c r="B59" s="171" t="s">
        <v>456</v>
      </c>
      <c r="C59" s="172"/>
      <c r="D59" s="156"/>
      <c r="E59" s="156"/>
      <c r="F59" s="156"/>
      <c r="G59" s="156"/>
      <c r="H59" s="156"/>
    </row>
    <row r="60" spans="2:8" ht="21" customHeight="1">
      <c r="B60" s="161" t="s">
        <v>565</v>
      </c>
      <c r="C60" s="173"/>
      <c r="D60" s="156"/>
      <c r="E60" s="156"/>
      <c r="F60" s="156"/>
      <c r="G60" s="156"/>
      <c r="H60" s="156"/>
    </row>
    <row r="61" spans="2:8" ht="19">
      <c r="B61" s="156"/>
      <c r="C61" s="161"/>
      <c r="D61" s="156"/>
      <c r="E61" s="156"/>
      <c r="F61" s="156"/>
      <c r="G61" s="156"/>
      <c r="H61" s="156"/>
    </row>
    <row r="62" spans="2:8">
      <c r="B62" s="131"/>
      <c r="C62" s="131"/>
      <c r="D62" s="131"/>
      <c r="E62" s="131"/>
      <c r="F62" s="131"/>
      <c r="G62" s="131"/>
      <c r="H62" s="156"/>
    </row>
    <row r="63" spans="2:8">
      <c r="B63" s="131"/>
      <c r="C63" s="131"/>
      <c r="D63" s="131"/>
      <c r="E63" s="131"/>
      <c r="F63" s="131"/>
      <c r="G63" s="131"/>
      <c r="H63" s="156"/>
    </row>
    <row r="64" spans="2:8">
      <c r="B64" s="131"/>
      <c r="C64" s="131"/>
      <c r="D64" s="131"/>
      <c r="E64" s="131"/>
      <c r="F64" s="131"/>
      <c r="G64" s="131"/>
      <c r="H64" s="156"/>
    </row>
    <row r="65" spans="2:8">
      <c r="B65" s="131"/>
      <c r="C65" s="131"/>
      <c r="D65" s="131"/>
      <c r="E65" s="131"/>
      <c r="F65" s="131"/>
      <c r="G65" s="131"/>
      <c r="H65" s="131"/>
    </row>
    <row r="66" spans="2:8">
      <c r="B66" s="131"/>
      <c r="C66" s="131"/>
      <c r="D66" s="131"/>
      <c r="E66" s="131"/>
      <c r="F66" s="131"/>
      <c r="G66" s="131"/>
      <c r="H66" s="131"/>
    </row>
    <row r="67" spans="2:8" ht="19">
      <c r="B67" s="131"/>
      <c r="C67" s="131"/>
      <c r="D67" s="136"/>
      <c r="E67" s="136"/>
      <c r="F67" s="136"/>
      <c r="G67" s="131"/>
      <c r="H67" s="131"/>
    </row>
    <row r="68" spans="2:8" ht="21">
      <c r="B68" s="131"/>
      <c r="C68" s="131"/>
      <c r="D68" s="131"/>
      <c r="E68" s="175"/>
      <c r="F68" s="324" t="s">
        <v>322</v>
      </c>
      <c r="G68" s="324"/>
      <c r="H68" s="324"/>
    </row>
    <row r="69" spans="2:8" ht="21" customHeight="1">
      <c r="B69" s="131"/>
      <c r="C69" s="323" t="s">
        <v>458</v>
      </c>
      <c r="D69" s="175"/>
      <c r="E69" s="175"/>
      <c r="F69" s="324"/>
      <c r="G69" s="324"/>
      <c r="H69" s="324"/>
    </row>
    <row r="70" spans="2:8" ht="21" customHeight="1">
      <c r="B70" s="131"/>
      <c r="C70" s="323"/>
      <c r="D70" s="175"/>
      <c r="E70" s="175"/>
      <c r="F70" s="324"/>
      <c r="G70" s="324"/>
      <c r="H70" s="324"/>
    </row>
    <row r="71" spans="2:8" ht="15.5" customHeight="1">
      <c r="B71" s="141"/>
      <c r="C71" s="323"/>
      <c r="D71" s="131"/>
      <c r="E71" s="131"/>
      <c r="F71" s="324"/>
      <c r="G71" s="324"/>
      <c r="H71" s="324"/>
    </row>
    <row r="72" spans="2:8" ht="15.5" customHeight="1">
      <c r="B72" s="131"/>
      <c r="C72" s="323"/>
      <c r="D72" s="131"/>
      <c r="E72" s="131"/>
      <c r="F72" s="324"/>
      <c r="G72" s="324"/>
      <c r="H72" s="324"/>
    </row>
    <row r="73" spans="2:8" ht="15.5" customHeight="1">
      <c r="B73" s="131"/>
      <c r="C73" s="323"/>
      <c r="D73" s="131"/>
      <c r="E73" s="131"/>
      <c r="F73" s="324"/>
      <c r="G73" s="324"/>
      <c r="H73" s="324"/>
    </row>
    <row r="74" spans="2:8">
      <c r="B74" s="131"/>
      <c r="C74" s="131"/>
      <c r="D74" s="131"/>
      <c r="E74" s="131"/>
      <c r="F74" s="131"/>
      <c r="G74" s="131"/>
      <c r="H74" s="156"/>
    </row>
    <row r="76" spans="2:8" ht="22">
      <c r="B76" s="217" t="s">
        <v>558</v>
      </c>
    </row>
    <row r="77" spans="2:8" ht="19">
      <c r="B77" s="201" t="s">
        <v>560</v>
      </c>
      <c r="C77" s="218" t="s">
        <v>559</v>
      </c>
      <c r="D77" s="189"/>
    </row>
    <row r="78" spans="2:8">
      <c r="B78" s="201" t="s">
        <v>561</v>
      </c>
      <c r="C78" s="190" t="s">
        <v>460</v>
      </c>
    </row>
  </sheetData>
  <sheetProtection algorithmName="SHA-512" hashValue="PvT5KAcB2M2daas6uJ+dtmRaUhhvGUslWxQO8YEi+xc9CfeSjeFoEtJ+wwwCVi1HLQAEum3c6npUHLlPu4MVNw==" saltValue="ts0OchTP22zXBJCbteQ+cA==" spinCount="100000" sheet="1" objects="1" scenarios="1" insertColumns="0" insertRows="0"/>
  <mergeCells count="8">
    <mergeCell ref="B56:D56"/>
    <mergeCell ref="C69:C73"/>
    <mergeCell ref="F68:H73"/>
    <mergeCell ref="E2:G2"/>
    <mergeCell ref="M2:O5"/>
    <mergeCell ref="I3:K4"/>
    <mergeCell ref="B20:D20"/>
    <mergeCell ref="B38:D38"/>
  </mergeCells>
  <phoneticPr fontId="67" type="noConversion"/>
  <hyperlinks>
    <hyperlink ref="C77" r:id="rId1" display="https://www.aib-net.org/" xr:uid="{680D7911-2076-4C9F-9823-55089D7CB1CC}"/>
    <hyperlink ref="C77:D77" r:id="rId2" display="UK Government emission conversion factors (DESNZ)" xr:uid="{50187C40-2FF0-41FC-8152-9D81F4C8B4F5}"/>
  </hyperlinks>
  <pageMargins left="0.7" right="0.7" top="0.75" bottom="0.75" header="0.3" footer="0.3"/>
  <pageSetup paperSize="9" scale="50" orientation="portrait" horizontalDpi="300" verticalDpi="3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16D582A-36EA-4F92-AE7A-68358593F2F3}">
          <x14:formula1>
            <xm:f>'Emission factors and lists'!$A$2:$A$44</xm:f>
          </x14:formula1>
          <xm:sqref>C7:C18</xm:sqref>
        </x14:dataValidation>
        <x14:dataValidation type="list" allowBlank="1" showInputMessage="1" showErrorMessage="1" xr:uid="{0B0E853A-276E-44EE-8802-4A28F4388435}">
          <x14:formula1>
            <xm:f>'Emission factors and lists'!$M$2:$M$8</xm:f>
          </x14:formula1>
          <xm:sqref>C43:C54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837EBF55136B4BB9B39D83D016DB6F" ma:contentTypeVersion="18" ma:contentTypeDescription="Create a new document." ma:contentTypeScope="" ma:versionID="a911da1b3232cf51be7df6b0da49b675">
  <xsd:schema xmlns:xsd="http://www.w3.org/2001/XMLSchema" xmlns:xs="http://www.w3.org/2001/XMLSchema" xmlns:p="http://schemas.microsoft.com/office/2006/metadata/properties" xmlns:ns2="c5ca0cff-b30d-4a38-902b-074849299554" xmlns:ns3="e0e64bdb-87c9-4c27-b7ca-31ee21beeb06" targetNamespace="http://schemas.microsoft.com/office/2006/metadata/properties" ma:root="true" ma:fieldsID="187814db1ce5523beca46ca570d42763" ns2:_="" ns3:_="">
    <xsd:import namespace="c5ca0cff-b30d-4a38-902b-074849299554"/>
    <xsd:import namespace="e0e64bdb-87c9-4c27-b7ca-31ee21beeb0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ca0cff-b30d-4a38-902b-0748492995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609775-ec21-4160-aa00-1f67379c50b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64bdb-87c9-4c27-b7ca-31ee21beeb0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e705d17-b117-4188-82b9-58eddd0c7f01}" ma:internalName="TaxCatchAll" ma:showField="CatchAllData" ma:web="e0e64bdb-87c9-4c27-b7ca-31ee21beeb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ca0cff-b30d-4a38-902b-074849299554">
      <Terms xmlns="http://schemas.microsoft.com/office/infopath/2007/PartnerControls"/>
    </lcf76f155ced4ddcb4097134ff3c332f>
    <TaxCatchAll xmlns="e0e64bdb-87c9-4c27-b7ca-31ee21beeb06" xsi:nil="true"/>
  </documentManagement>
</p:properties>
</file>

<file path=customXml/itemProps1.xml><?xml version="1.0" encoding="utf-8"?>
<ds:datastoreItem xmlns:ds="http://schemas.openxmlformats.org/officeDocument/2006/customXml" ds:itemID="{15DCE051-FDE3-4D06-BA4B-A70CF868895B}">
  <ds:schemaRefs>
    <ds:schemaRef ds:uri="http://schemas.microsoft.com/sharepoint/v3/contenttype/forms"/>
  </ds:schemaRefs>
</ds:datastoreItem>
</file>

<file path=customXml/itemProps2.xml><?xml version="1.0" encoding="utf-8"?>
<ds:datastoreItem xmlns:ds="http://schemas.openxmlformats.org/officeDocument/2006/customXml" ds:itemID="{4EE381C4-6AB7-4F1F-B791-A01A47A94F68}"/>
</file>

<file path=customXml/itemProps3.xml><?xml version="1.0" encoding="utf-8"?>
<ds:datastoreItem xmlns:ds="http://schemas.openxmlformats.org/officeDocument/2006/customXml" ds:itemID="{723AE3A8-23B6-4B87-9F82-1D699BFB9B72}">
  <ds:schemaRefs>
    <ds:schemaRef ds:uri="http://schemas.microsoft.com/office/2006/metadata/properties"/>
    <ds:schemaRef ds:uri="http://schemas.microsoft.com/office/infopath/2007/PartnerControls"/>
    <ds:schemaRef ds:uri="df4101dc-333f-4140-86b9-ee9d3b806fee"/>
    <ds:schemaRef ds:uri="7477654a-fa19-4e62-9af2-7ed133103cd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START HERE</vt:lpstr>
      <vt:lpstr>BASIC</vt:lpstr>
      <vt:lpstr>INTERMEDIATE</vt:lpstr>
      <vt:lpstr>ADVANCED</vt:lpstr>
      <vt:lpstr>1) Organisation</vt:lpstr>
      <vt:lpstr>2) Paper &amp; Digital</vt:lpstr>
      <vt:lpstr>3) Food, Drink, Retail</vt:lpstr>
      <vt:lpstr>4) Building Management</vt:lpstr>
      <vt:lpstr>Building energy calculator</vt:lpstr>
      <vt:lpstr>5) Waste</vt:lpstr>
      <vt:lpstr>6) Travel</vt:lpstr>
      <vt:lpstr>Travel calculator</vt:lpstr>
      <vt:lpstr>7) Contracts</vt:lpstr>
      <vt:lpstr>Emission factors and lists</vt:lpstr>
      <vt:lpstr>'Emission factors and lists'!Bike</vt:lpstr>
      <vt:lpstr>'Emission factors and lists'!Bus</vt:lpstr>
      <vt:lpstr>'Emission factors and lists'!Car</vt:lpstr>
      <vt:lpstr>'Emission factors and lists'!Ferry</vt:lpstr>
      <vt:lpstr>'Emission factors and lists'!Plane</vt:lpstr>
      <vt:lpstr>ADVANCED!Print_Area</vt:lpstr>
      <vt:lpstr>BASIC!Print_Area</vt:lpstr>
      <vt:lpstr>INTERMEDIATE!Print_Area</vt:lpstr>
      <vt:lpstr>'Emission factors and lists'!Taxi</vt:lpstr>
      <vt:lpstr>'Emission factors and lists'!Train</vt:lpstr>
      <vt:lpstr>'Emission factors and lists'!Van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Patrick Dillon</cp:lastModifiedBy>
  <cp:revision/>
  <cp:lastPrinted>2024-03-14T11:15:55Z</cp:lastPrinted>
  <dcterms:created xsi:type="dcterms:W3CDTF">2021-01-22T17:27:12Z</dcterms:created>
  <dcterms:modified xsi:type="dcterms:W3CDTF">2024-05-20T11:31:32Z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y fmtid="{D5CDD505-2E9C-101B-9397-08002B2CF9AE}" pid="3" name="MediaServiceImageTags">
    <vt:lpwstr/>
  </property>
</Properties>
</file>